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I:\Min disk\trading\"/>
    </mc:Choice>
  </mc:AlternateContent>
  <xr:revisionPtr revIDLastSave="0" documentId="13_ncr:1_{6EF9FF98-D142-4B44-A207-7AB7AF246B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ved ark" sheetId="1" r:id="rId1"/>
    <sheet name="Model no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1" l="1"/>
  <c r="O5" i="1" s="1"/>
  <c r="O3" i="1"/>
  <c r="G249" i="1"/>
  <c r="G248" i="1"/>
  <c r="B214" i="1"/>
  <c r="B215" i="1"/>
  <c r="J233" i="1"/>
  <c r="B219" i="1" s="1"/>
  <c r="K233" i="1"/>
  <c r="B220" i="1" s="1"/>
  <c r="L233" i="1"/>
  <c r="B221" i="1" s="1"/>
  <c r="M233" i="1"/>
  <c r="B222" i="1" s="1"/>
  <c r="N233" i="1"/>
  <c r="B223" i="1" s="1"/>
  <c r="D6" i="1"/>
  <c r="D25" i="1" s="1"/>
  <c r="C6" i="1"/>
  <c r="C25" i="1" s="1"/>
  <c r="B6" i="1"/>
  <c r="B25" i="1" s="1"/>
  <c r="N272" i="1"/>
  <c r="M272" i="1"/>
  <c r="B262" i="1" s="1"/>
  <c r="L272" i="1"/>
  <c r="B261" i="1" s="1"/>
  <c r="K272" i="1"/>
  <c r="B260" i="1" s="1"/>
  <c r="J272" i="1"/>
  <c r="B259" i="1" s="1"/>
  <c r="B263" i="1"/>
  <c r="B255" i="1"/>
  <c r="B254" i="1"/>
  <c r="N193" i="1"/>
  <c r="M193" i="1"/>
  <c r="L193" i="1"/>
  <c r="K193" i="1"/>
  <c r="J193" i="1"/>
  <c r="I192" i="1"/>
  <c r="B183" i="1"/>
  <c r="B182" i="1"/>
  <c r="B181" i="1"/>
  <c r="B180" i="1"/>
  <c r="B179" i="1"/>
  <c r="B175" i="1"/>
  <c r="B174" i="1"/>
  <c r="J157" i="1"/>
  <c r="J156" i="1"/>
  <c r="J155" i="1"/>
  <c r="J154" i="1"/>
  <c r="J153" i="1"/>
  <c r="K152" i="1"/>
  <c r="J152" i="1"/>
  <c r="B141" i="1"/>
  <c r="B140" i="1"/>
  <c r="J125" i="1"/>
  <c r="B112" i="1" s="1"/>
  <c r="N124" i="1"/>
  <c r="N157" i="1" s="1"/>
  <c r="M124" i="1"/>
  <c r="M157" i="1" s="1"/>
  <c r="L124" i="1"/>
  <c r="L157" i="1" s="1"/>
  <c r="K124" i="1"/>
  <c r="K157" i="1" s="1"/>
  <c r="N123" i="1"/>
  <c r="N156" i="1" s="1"/>
  <c r="M123" i="1"/>
  <c r="M156" i="1" s="1"/>
  <c r="L123" i="1"/>
  <c r="L156" i="1" s="1"/>
  <c r="K123" i="1"/>
  <c r="K156" i="1" s="1"/>
  <c r="N122" i="1"/>
  <c r="N155" i="1" s="1"/>
  <c r="M122" i="1"/>
  <c r="M155" i="1" s="1"/>
  <c r="L122" i="1"/>
  <c r="L155" i="1" s="1"/>
  <c r="K122" i="1"/>
  <c r="K155" i="1" s="1"/>
  <c r="N121" i="1"/>
  <c r="N154" i="1" s="1"/>
  <c r="M121" i="1"/>
  <c r="M154" i="1" s="1"/>
  <c r="L121" i="1"/>
  <c r="L154" i="1" s="1"/>
  <c r="K121" i="1"/>
  <c r="K154" i="1" s="1"/>
  <c r="N120" i="1"/>
  <c r="N153" i="1" s="1"/>
  <c r="M120" i="1"/>
  <c r="M153" i="1" s="1"/>
  <c r="L120" i="1"/>
  <c r="L153" i="1" s="1"/>
  <c r="K120" i="1"/>
  <c r="K153" i="1" s="1"/>
  <c r="N119" i="1"/>
  <c r="N152" i="1" s="1"/>
  <c r="M119" i="1"/>
  <c r="M152" i="1" s="1"/>
  <c r="L119" i="1"/>
  <c r="L152" i="1" s="1"/>
  <c r="B108" i="1"/>
  <c r="B107" i="1"/>
  <c r="N91" i="1"/>
  <c r="B82" i="1" s="1"/>
  <c r="M91" i="1"/>
  <c r="B81" i="1" s="1"/>
  <c r="L91" i="1"/>
  <c r="B80" i="1" s="1"/>
  <c r="K91" i="1"/>
  <c r="B79" i="1" s="1"/>
  <c r="J91" i="1"/>
  <c r="B78" i="1" s="1"/>
  <c r="B74" i="1"/>
  <c r="B73" i="1"/>
  <c r="F21" i="1"/>
  <c r="E21" i="1"/>
  <c r="D21" i="1"/>
  <c r="C21" i="1"/>
  <c r="B21" i="1"/>
  <c r="I20" i="1"/>
  <c r="I22" i="1" s="1"/>
  <c r="A20" i="1"/>
  <c r="I90" i="1" s="1"/>
  <c r="I124" i="1" s="1"/>
  <c r="I157" i="1" s="1"/>
  <c r="I191" i="1" s="1"/>
  <c r="A19" i="1"/>
  <c r="I89" i="1" s="1"/>
  <c r="I123" i="1" s="1"/>
  <c r="I156" i="1" s="1"/>
  <c r="I190" i="1" s="1"/>
  <c r="A18" i="1"/>
  <c r="I88" i="1" s="1"/>
  <c r="I122" i="1" s="1"/>
  <c r="I155" i="1" s="1"/>
  <c r="I189" i="1" s="1"/>
  <c r="A17" i="1"/>
  <c r="I87" i="1" s="1"/>
  <c r="I121" i="1" s="1"/>
  <c r="I154" i="1" s="1"/>
  <c r="I188" i="1" s="1"/>
  <c r="A16" i="1"/>
  <c r="I86" i="1" s="1"/>
  <c r="I120" i="1" s="1"/>
  <c r="I153" i="1" s="1"/>
  <c r="I187" i="1" s="1"/>
  <c r="A15" i="1"/>
  <c r="I85" i="1" s="1"/>
  <c r="I119" i="1" s="1"/>
  <c r="I152" i="1" s="1"/>
  <c r="F11" i="1"/>
  <c r="E11" i="1"/>
  <c r="D11" i="1"/>
  <c r="C11" i="1"/>
  <c r="B11" i="1"/>
  <c r="F10" i="1"/>
  <c r="E10" i="1"/>
  <c r="D10" i="1"/>
  <c r="C10" i="1"/>
  <c r="B10" i="1"/>
  <c r="F9" i="1"/>
  <c r="F28" i="1" s="1"/>
  <c r="E9" i="1"/>
  <c r="E28" i="1" s="1"/>
  <c r="D9" i="1"/>
  <c r="C9" i="1"/>
  <c r="B9" i="1"/>
  <c r="F8" i="1"/>
  <c r="E8" i="1"/>
  <c r="D8" i="1"/>
  <c r="C8" i="1"/>
  <c r="B8" i="1"/>
  <c r="F7" i="1"/>
  <c r="E7" i="1"/>
  <c r="D7" i="1"/>
  <c r="C7" i="1"/>
  <c r="B7" i="1"/>
  <c r="F6" i="1"/>
  <c r="F34" i="1" s="1"/>
  <c r="E6" i="1"/>
  <c r="E34" i="1" s="1"/>
  <c r="D12" i="1"/>
  <c r="C12" i="1"/>
  <c r="B12" i="1"/>
  <c r="I5" i="1"/>
  <c r="I4" i="1"/>
  <c r="I3" i="1"/>
  <c r="B2" i="1"/>
  <c r="J159" i="1" l="1"/>
  <c r="B145" i="1" s="1"/>
  <c r="K159" i="1"/>
  <c r="B146" i="1" s="1"/>
  <c r="N159" i="1"/>
  <c r="B149" i="1" s="1"/>
  <c r="M159" i="1"/>
  <c r="B148" i="1" s="1"/>
  <c r="L159" i="1"/>
  <c r="B147" i="1" s="1"/>
  <c r="F37" i="1"/>
  <c r="F29" i="1"/>
  <c r="E37" i="1"/>
  <c r="E29" i="1"/>
  <c r="D37" i="1"/>
  <c r="D29" i="1"/>
  <c r="C37" i="1"/>
  <c r="C29" i="1"/>
  <c r="B37" i="1"/>
  <c r="B29" i="1"/>
  <c r="D28" i="1"/>
  <c r="D34" i="1"/>
  <c r="C34" i="1"/>
  <c r="C28" i="1"/>
  <c r="B34" i="1"/>
  <c r="B28" i="1"/>
  <c r="F27" i="1"/>
  <c r="F36" i="1"/>
  <c r="E27" i="1"/>
  <c r="E36" i="1"/>
  <c r="D27" i="1"/>
  <c r="D36" i="1"/>
  <c r="C36" i="1"/>
  <c r="C27" i="1"/>
  <c r="B27" i="1"/>
  <c r="B36" i="1"/>
  <c r="F26" i="1"/>
  <c r="F35" i="1"/>
  <c r="E26" i="1"/>
  <c r="E35" i="1"/>
  <c r="D26" i="1"/>
  <c r="D30" i="1" s="1"/>
  <c r="D35" i="1"/>
  <c r="C26" i="1"/>
  <c r="C30" i="1" s="1"/>
  <c r="C35" i="1"/>
  <c r="C38" i="1" s="1"/>
  <c r="B26" i="1"/>
  <c r="B30" i="1" s="1"/>
  <c r="B35" i="1"/>
  <c r="B229" i="1"/>
  <c r="B228" i="1"/>
  <c r="C233" i="1"/>
  <c r="B227" i="1"/>
  <c r="B226" i="1"/>
  <c r="C227" i="1"/>
  <c r="C234" i="1"/>
  <c r="C229" i="1"/>
  <c r="C228" i="1"/>
  <c r="C226" i="1"/>
  <c r="D226" i="1"/>
  <c r="C235" i="1"/>
  <c r="D229" i="1"/>
  <c r="D228" i="1"/>
  <c r="D227" i="1"/>
  <c r="C236" i="1"/>
  <c r="E228" i="1"/>
  <c r="E229" i="1"/>
  <c r="E227" i="1"/>
  <c r="E226" i="1"/>
  <c r="F226" i="1"/>
  <c r="C237" i="1"/>
  <c r="F229" i="1"/>
  <c r="F228" i="1"/>
  <c r="F227" i="1"/>
  <c r="N125" i="1"/>
  <c r="B116" i="1" s="1"/>
  <c r="C129" i="1" s="1"/>
  <c r="K125" i="1"/>
  <c r="B113" i="1" s="1"/>
  <c r="C126" i="1" s="1"/>
  <c r="M125" i="1"/>
  <c r="B115" i="1" s="1"/>
  <c r="L125" i="1"/>
  <c r="B114" i="1" s="1"/>
  <c r="B266" i="1"/>
  <c r="B267" i="1"/>
  <c r="B268" i="1"/>
  <c r="B269" i="1"/>
  <c r="F269" i="1"/>
  <c r="F268" i="1"/>
  <c r="F267" i="1"/>
  <c r="F266" i="1"/>
  <c r="E269" i="1"/>
  <c r="E268" i="1"/>
  <c r="E267" i="1"/>
  <c r="E266" i="1"/>
  <c r="D269" i="1"/>
  <c r="D268" i="1"/>
  <c r="D267" i="1"/>
  <c r="D266" i="1"/>
  <c r="C269" i="1"/>
  <c r="C268" i="1"/>
  <c r="C267" i="1"/>
  <c r="C266" i="1"/>
  <c r="F189" i="1"/>
  <c r="F186" i="1"/>
  <c r="F188" i="1"/>
  <c r="F187" i="1"/>
  <c r="E189" i="1"/>
  <c r="E188" i="1"/>
  <c r="E186" i="1"/>
  <c r="E187" i="1"/>
  <c r="D189" i="1"/>
  <c r="D188" i="1"/>
  <c r="D187" i="1"/>
  <c r="D186" i="1"/>
  <c r="C188" i="1"/>
  <c r="C187" i="1"/>
  <c r="C186" i="1"/>
  <c r="C189" i="1"/>
  <c r="B187" i="1"/>
  <c r="B186" i="1"/>
  <c r="B189" i="1"/>
  <c r="B188" i="1"/>
  <c r="B153" i="1"/>
  <c r="B152" i="1"/>
  <c r="B155" i="1"/>
  <c r="B154" i="1"/>
  <c r="B122" i="1"/>
  <c r="B121" i="1"/>
  <c r="B120" i="1"/>
  <c r="B119" i="1"/>
  <c r="C152" i="1"/>
  <c r="C153" i="1"/>
  <c r="C154" i="1"/>
  <c r="C155" i="1"/>
  <c r="F152" i="1"/>
  <c r="F153" i="1"/>
  <c r="F154" i="1"/>
  <c r="F155" i="1"/>
  <c r="E152" i="1"/>
  <c r="E153" i="1"/>
  <c r="E154" i="1"/>
  <c r="E155" i="1"/>
  <c r="D152" i="1"/>
  <c r="D153" i="1"/>
  <c r="F85" i="1"/>
  <c r="F88" i="1"/>
  <c r="F86" i="1"/>
  <c r="F87" i="1"/>
  <c r="E85" i="1"/>
  <c r="E87" i="1"/>
  <c r="E88" i="1"/>
  <c r="E86" i="1"/>
  <c r="D85" i="1"/>
  <c r="D86" i="1"/>
  <c r="D88" i="1"/>
  <c r="D87" i="1"/>
  <c r="C85" i="1"/>
  <c r="C86" i="1"/>
  <c r="C88" i="1"/>
  <c r="C87" i="1"/>
  <c r="B85" i="1"/>
  <c r="B88" i="1"/>
  <c r="B87" i="1"/>
  <c r="B86" i="1"/>
  <c r="F12" i="1"/>
  <c r="F25" i="1"/>
  <c r="F30" i="1" s="1"/>
  <c r="E12" i="1"/>
  <c r="E25" i="1"/>
  <c r="E30" i="1" s="1"/>
  <c r="D43" i="1"/>
  <c r="D42" i="1"/>
  <c r="D45" i="1"/>
  <c r="D44" i="1"/>
  <c r="C43" i="1"/>
  <c r="C42" i="1"/>
  <c r="C45" i="1"/>
  <c r="C44" i="1"/>
  <c r="B44" i="1"/>
  <c r="B43" i="1"/>
  <c r="B42" i="1"/>
  <c r="B45" i="1"/>
  <c r="C276" i="1"/>
  <c r="C275" i="1"/>
  <c r="C274" i="1"/>
  <c r="C273" i="1"/>
  <c r="C272" i="1"/>
  <c r="C197" i="1"/>
  <c r="C196" i="1"/>
  <c r="C195" i="1"/>
  <c r="C194" i="1"/>
  <c r="C193" i="1"/>
  <c r="C160" i="1"/>
  <c r="C159" i="1"/>
  <c r="C163" i="1"/>
  <c r="C162" i="1"/>
  <c r="C161" i="1"/>
  <c r="C125" i="1"/>
  <c r="C128" i="1"/>
  <c r="C127" i="1"/>
  <c r="C95" i="1"/>
  <c r="C94" i="1"/>
  <c r="C93" i="1"/>
  <c r="C92" i="1"/>
  <c r="C91" i="1"/>
  <c r="E38" i="1"/>
  <c r="F38" i="1"/>
  <c r="D38" i="1"/>
  <c r="B38" i="1" l="1"/>
  <c r="D154" i="1"/>
  <c r="D155" i="1"/>
  <c r="D54" i="1"/>
  <c r="D55" i="1"/>
  <c r="D56" i="1"/>
  <c r="D57" i="1"/>
  <c r="C54" i="1"/>
  <c r="C55" i="1"/>
  <c r="C56" i="1"/>
  <c r="C57" i="1"/>
  <c r="B54" i="1"/>
  <c r="B55" i="1"/>
  <c r="B56" i="1"/>
  <c r="B57" i="1"/>
  <c r="F56" i="1"/>
  <c r="F57" i="1"/>
  <c r="E54" i="1"/>
  <c r="E55" i="1"/>
  <c r="E56" i="1"/>
  <c r="E57" i="1"/>
  <c r="B243" i="1"/>
  <c r="B242" i="1"/>
  <c r="B241" i="1"/>
  <c r="B240" i="1"/>
  <c r="C243" i="1"/>
  <c r="C242" i="1"/>
  <c r="C241" i="1"/>
  <c r="C240" i="1"/>
  <c r="D243" i="1"/>
  <c r="D242" i="1"/>
  <c r="D241" i="1"/>
  <c r="D240" i="1"/>
  <c r="E243" i="1"/>
  <c r="E242" i="1"/>
  <c r="E241" i="1"/>
  <c r="E240" i="1"/>
  <c r="F243" i="1"/>
  <c r="F242" i="1"/>
  <c r="F241" i="1"/>
  <c r="F240" i="1"/>
  <c r="F119" i="1"/>
  <c r="F120" i="1"/>
  <c r="F121" i="1"/>
  <c r="F122" i="1"/>
  <c r="C119" i="1"/>
  <c r="C120" i="1"/>
  <c r="C121" i="1"/>
  <c r="C122" i="1"/>
  <c r="E119" i="1"/>
  <c r="E120" i="1"/>
  <c r="E121" i="1"/>
  <c r="E122" i="1"/>
  <c r="D119" i="1"/>
  <c r="D120" i="1"/>
  <c r="D121" i="1"/>
  <c r="D122" i="1"/>
  <c r="F42" i="1"/>
  <c r="F45" i="1"/>
  <c r="F44" i="1"/>
  <c r="F43" i="1"/>
  <c r="B48" i="1" s="1"/>
  <c r="B50" i="1" s="1"/>
  <c r="E45" i="1"/>
  <c r="E44" i="1"/>
  <c r="E42" i="1"/>
  <c r="E43" i="1"/>
  <c r="F54" i="1"/>
  <c r="F55" i="1"/>
  <c r="B59" i="1" s="1"/>
  <c r="B62" i="1" s="1"/>
  <c r="F279" i="1"/>
  <c r="F280" i="1"/>
  <c r="J3" i="1" s="1"/>
  <c r="J4" i="1" s="1"/>
  <c r="J5" i="1" s="1"/>
  <c r="F281" i="1"/>
  <c r="F282" i="1"/>
  <c r="E279" i="1"/>
  <c r="E280" i="1"/>
  <c r="E281" i="1"/>
  <c r="E282" i="1"/>
  <c r="D279" i="1"/>
  <c r="D280" i="1"/>
  <c r="D281" i="1"/>
  <c r="D282" i="1"/>
  <c r="C279" i="1"/>
  <c r="C280" i="1"/>
  <c r="C281" i="1"/>
  <c r="C282" i="1"/>
  <c r="B279" i="1"/>
  <c r="B280" i="1"/>
  <c r="B281" i="1"/>
  <c r="B282" i="1"/>
  <c r="F200" i="1"/>
  <c r="F201" i="1"/>
  <c r="N3" i="1" s="1"/>
  <c r="N4" i="1" s="1"/>
  <c r="N5" i="1" s="1"/>
  <c r="F202" i="1"/>
  <c r="F203" i="1"/>
  <c r="E200" i="1"/>
  <c r="E201" i="1"/>
  <c r="E202" i="1"/>
  <c r="E203" i="1"/>
  <c r="D200" i="1"/>
  <c r="D201" i="1"/>
  <c r="D202" i="1"/>
  <c r="D203" i="1"/>
  <c r="C200" i="1"/>
  <c r="C201" i="1"/>
  <c r="C202" i="1"/>
  <c r="C203" i="1"/>
  <c r="B200" i="1"/>
  <c r="B201" i="1"/>
  <c r="B202" i="1"/>
  <c r="B203" i="1"/>
  <c r="C166" i="1"/>
  <c r="C167" i="1"/>
  <c r="C168" i="1"/>
  <c r="C169" i="1"/>
  <c r="B166" i="1"/>
  <c r="B167" i="1"/>
  <c r="B168" i="1"/>
  <c r="B169" i="1"/>
  <c r="F166" i="1"/>
  <c r="F167" i="1"/>
  <c r="M3" i="1" s="1"/>
  <c r="M4" i="1" s="1"/>
  <c r="M5" i="1" s="1"/>
  <c r="F168" i="1"/>
  <c r="F169" i="1"/>
  <c r="E166" i="1"/>
  <c r="E167" i="1"/>
  <c r="E168" i="1"/>
  <c r="E169" i="1"/>
  <c r="D166" i="1"/>
  <c r="D167" i="1"/>
  <c r="D168" i="1"/>
  <c r="D169" i="1"/>
  <c r="B132" i="1"/>
  <c r="B133" i="1"/>
  <c r="B134" i="1"/>
  <c r="B135" i="1"/>
  <c r="E132" i="1"/>
  <c r="E133" i="1"/>
  <c r="E134" i="1"/>
  <c r="E135" i="1"/>
  <c r="D132" i="1"/>
  <c r="D133" i="1"/>
  <c r="D134" i="1"/>
  <c r="D135" i="1"/>
  <c r="C132" i="1"/>
  <c r="C133" i="1"/>
  <c r="C134" i="1"/>
  <c r="C135" i="1"/>
  <c r="F132" i="1"/>
  <c r="F133" i="1"/>
  <c r="F134" i="1"/>
  <c r="F135" i="1"/>
  <c r="F98" i="1"/>
  <c r="F99" i="1"/>
  <c r="K3" i="1" s="1"/>
  <c r="K4" i="1" s="1"/>
  <c r="K5" i="1" s="1"/>
  <c r="F100" i="1"/>
  <c r="F101" i="1"/>
  <c r="E98" i="1"/>
  <c r="E99" i="1"/>
  <c r="E100" i="1"/>
  <c r="E101" i="1"/>
  <c r="D98" i="1"/>
  <c r="D99" i="1"/>
  <c r="D100" i="1"/>
  <c r="D101" i="1"/>
  <c r="C98" i="1"/>
  <c r="C99" i="1"/>
  <c r="C100" i="1"/>
  <c r="C101" i="1"/>
  <c r="B98" i="1"/>
  <c r="B99" i="1"/>
  <c r="B100" i="1"/>
  <c r="B101" i="1"/>
  <c r="L3" i="1" l="1"/>
  <c r="L4" i="1" s="1"/>
  <c r="L5" i="1" s="1"/>
</calcChain>
</file>

<file path=xl/sharedStrings.xml><?xml version="1.0" encoding="utf-8"?>
<sst xmlns="http://schemas.openxmlformats.org/spreadsheetml/2006/main" count="292" uniqueCount="161">
  <si>
    <t>Current share price</t>
  </si>
  <si>
    <t>Current / pro forma shares (m)</t>
  </si>
  <si>
    <t>SCENARIO SUMMARY</t>
  </si>
  <si>
    <t>Base fully diluted shares (m)</t>
  </si>
  <si>
    <t>Valuation date</t>
  </si>
  <si>
    <t>Metric</t>
  </si>
  <si>
    <t>Current</t>
  </si>
  <si>
    <t>Worst</t>
  </si>
  <si>
    <t>Conservative</t>
  </si>
  <si>
    <t>Base</t>
  </si>
  <si>
    <t>Base + expansion</t>
  </si>
  <si>
    <t>Bull</t>
  </si>
  <si>
    <t>Revenue assumption</t>
  </si>
  <si>
    <t>Representative future share price</t>
  </si>
  <si>
    <t>Present value today</t>
  </si>
  <si>
    <t>Revenue / project</t>
  </si>
  <si>
    <t>Revenue = 95% of ARR (user modelling assumption)</t>
  </si>
  <si>
    <t>Upside / downside</t>
  </si>
  <si>
    <t>Bitcoin mining</t>
  </si>
  <si>
    <t>Discount rate</t>
  </si>
  <si>
    <t>AI Cloud Canada / other contracted AI</t>
  </si>
  <si>
    <t>Discount horizon (years)</t>
  </si>
  <si>
    <t>Sweetwater 1 (timing revised)</t>
  </si>
  <si>
    <t>Selected price = average of P/S 8x and EV/EBITDA 15x</t>
  </si>
  <si>
    <t>Childress Horizon 1-4</t>
  </si>
  <si>
    <t>Oklahoma / Kiowa</t>
  </si>
  <si>
    <t>VERIFIED 2026 FACTS</t>
  </si>
  <si>
    <t>Sweetwater 2 / other AI capacity</t>
  </si>
  <si>
    <t>Secured power portfolio</t>
  </si>
  <si>
    <t>5.0 GW</t>
  </si>
  <si>
    <t>Bundey (separate)</t>
  </si>
  <si>
    <t>Up to 0.8 GW</t>
  </si>
  <si>
    <t>Total revenue</t>
  </si>
  <si>
    <t>AI gross capacity target CY2026</t>
  </si>
  <si>
    <t>480 MW</t>
  </si>
  <si>
    <t>CY2027</t>
  </si>
  <si>
    <t>Approx. 1,210 MW</t>
  </si>
  <si>
    <t>End-CY2026 ARR guidance</t>
  </si>
  <si>
    <t>&gt; USD 4.0bn</t>
  </si>
  <si>
    <t>Contracted</t>
  </si>
  <si>
    <t>Approx. 85%</t>
  </si>
  <si>
    <t>ARR / annualized revenue by project (USDm)</t>
  </si>
  <si>
    <t>Early-2027 ARR reference</t>
  </si>
  <si>
    <t>Approx. USD 4.4bn</t>
  </si>
  <si>
    <t>Installed hashrate</t>
  </si>
  <si>
    <t>Approx. 38 EH/s at 31 Mar 2026</t>
  </si>
  <si>
    <t>Power note</t>
  </si>
  <si>
    <t>5.0 GW and Bundey are not presented as one homogeneous operating fleet.</t>
  </si>
  <si>
    <t>Share bridge</t>
  </si>
  <si>
    <t>357.378674m at 30 Apr 2026 + 12.600000m Mirantis = 369.978674m</t>
  </si>
  <si>
    <t>MICROSOFT GPU FUNDING - USDm</t>
  </si>
  <si>
    <t>Customer prepayment</t>
  </si>
  <si>
    <t>External financing</t>
  </si>
  <si>
    <t>Total visible funding</t>
  </si>
  <si>
    <t>Sum ARR / annualized revenue</t>
  </si>
  <si>
    <t>GPU capex</t>
  </si>
  <si>
    <t>Funding coverage</t>
  </si>
  <si>
    <t>EBITDA category</t>
  </si>
  <si>
    <t>Scenario margin</t>
  </si>
  <si>
    <t>AI Cloud Canada / other</t>
  </si>
  <si>
    <t>Sweetwater</t>
  </si>
  <si>
    <t>Total EBITDA</t>
  </si>
  <si>
    <t>MINING SCENARIO INPUT</t>
  </si>
  <si>
    <t>Cash conversion margin</t>
  </si>
  <si>
    <t>Base Bitcoin price</t>
  </si>
  <si>
    <t>USD</t>
  </si>
  <si>
    <t>Cash flow / category</t>
  </si>
  <si>
    <t>70% of Base</t>
  </si>
  <si>
    <t>Bitcoin mining + Childress</t>
  </si>
  <si>
    <t>90% of Base</t>
  </si>
  <si>
    <t>100% of Base</t>
  </si>
  <si>
    <t>120% of Base</t>
  </si>
  <si>
    <t>Starting hashrate</t>
  </si>
  <si>
    <t>EH/s at 31 Mar 2026</t>
  </si>
  <si>
    <t>Total illustrative cash flow</t>
  </si>
  <si>
    <t>Method</t>
  </si>
  <si>
    <t>Mining ARR is a simple scenario input and declines as capacity shifts to AI.</t>
  </si>
  <si>
    <t>P/S valuation - implied share price</t>
  </si>
  <si>
    <t>P/S multiple</t>
  </si>
  <si>
    <t>Selected P/S multiple</t>
  </si>
  <si>
    <t>Selected 2030 share price</t>
  </si>
  <si>
    <t>EV/EBITDA valuation - implied share price</t>
  </si>
  <si>
    <t>EV/EBITDA multiple</t>
  </si>
  <si>
    <t>Selected EV/EBITDA multiple</t>
  </si>
  <si>
    <t>Base net debt / (net cash), USDm</t>
  </si>
  <si>
    <t>Conservative case - IREN (40% dilution)</t>
  </si>
  <si>
    <t>Fully diluted shares (m)</t>
  </si>
  <si>
    <t>Net debt / (net cash), USDm</t>
  </si>
  <si>
    <t>Scenario dilution</t>
  </si>
  <si>
    <t>IREN revenue</t>
  </si>
  <si>
    <t>Revenue (USDm)</t>
  </si>
  <si>
    <t>Assumptions</t>
  </si>
  <si>
    <t>Revenue = 95% of ARR</t>
  </si>
  <si>
    <t>Earlier Bear case; slower execution, lower pricing and margins.</t>
  </si>
  <si>
    <t>P/S implied share price</t>
  </si>
  <si>
    <t>Project ARR / annualized revenue (USDm)</t>
  </si>
  <si>
    <t>IREN EBITDA</t>
  </si>
  <si>
    <t>EBITDA margin</t>
  </si>
  <si>
    <t>Total EBITDA (USDm)</t>
  </si>
  <si>
    <t>EV/EBITDA implied share price</t>
  </si>
  <si>
    <t>Base case - IREN (20% dilution; without Horizon 5-10)</t>
  </si>
  <si>
    <t>Documented and probable capacity with normal execution.</t>
  </si>
  <si>
    <t>Base case + further expansion - IREN (20% dilution)</t>
  </si>
  <si>
    <t>Base case plus Horizon 5-10 / further Childress expansion.</t>
  </si>
  <si>
    <t>Childress Horizon 5-10</t>
  </si>
  <si>
    <t>Bull case - IREN (10% dilution)</t>
  </si>
  <si>
    <t>Strong execution, faster expansion and higher margins.</t>
  </si>
  <si>
    <t>Scenario net debt / (net cash) - terminal assumption</t>
  </si>
  <si>
    <t>Scenario</t>
  </si>
  <si>
    <t>Dilution</t>
  </si>
  <si>
    <t>Note</t>
  </si>
  <si>
    <t>Simple terminal inputs; no cash waterfall or instrument-level dilution bridge.</t>
  </si>
  <si>
    <t>Worst Case - IREN (60% dilution)</t>
  </si>
  <si>
    <t>Meaningful delays; Sweetwater at least 12 months later; Kiowa outside forecast.</t>
  </si>
  <si>
    <t>Sweetwater (at least 12 months later)</t>
  </si>
  <si>
    <t>Other AI capacity</t>
  </si>
  <si>
    <t>KEY SOURCES</t>
  </si>
  <si>
    <t>IREN Q3 FY2026 Form 10-Q</t>
  </si>
  <si>
    <t>https://www.sec.gov/Archives/edgar/data/1878848/000187884826000026/iren-20260331.htm</t>
  </si>
  <si>
    <t>IREN Q3 FY2026 results</t>
  </si>
  <si>
    <t>https://iren.gcs-web.com/news-releases/news-release-details/iren-business-update-and-q3-fy26-results</t>
  </si>
  <si>
    <t>IREN July 2026 business update</t>
  </si>
  <si>
    <t>https://iren.gcs-web.com/news-releases/news-release-details/iren-signs-28bn-new-customer-contracts-leading-ai-developers</t>
  </si>
  <si>
    <t>Microsoft AI Cloud contract</t>
  </si>
  <si>
    <t>https://iren.gcs-web.com/news-releases/news-release-details/iren-secures-97bn-ai-cloud-contract-microsoft</t>
  </si>
  <si>
    <t>Microsoft financing</t>
  </si>
  <si>
    <t>https://iren.gcs-web.com/news-releases/news-release-details/iren-closes-365bn-investment-grade-gpu-financing</t>
  </si>
  <si>
    <t>NVIDIA partnership</t>
  </si>
  <si>
    <t>https://iren.gcs-web.com/news-releases/news-release-details/nvidia-and-iren-announce-strategic-partnership-accelerate</t>
  </si>
  <si>
    <t>Mirantis closing</t>
  </si>
  <si>
    <t>https://www.sec.gov/Archives/edgar/data/1878848/000114036126031053/ny20079234x2_8k.htm</t>
  </si>
  <si>
    <t>Del</t>
  </si>
  <si>
    <t>Forklaring</t>
  </si>
  <si>
    <t>EBITDA / project</t>
  </si>
  <si>
    <t>Illustrative operating cash flow</t>
  </si>
  <si>
    <t>baserer seg på p/s 8x , EV/EBITDA 15x</t>
  </si>
  <si>
    <t>Present value</t>
  </si>
  <si>
    <t>Revenue</t>
  </si>
  <si>
    <t xml:space="preserve">Bitcoin mining ARR </t>
  </si>
  <si>
    <t>Horizon 5-10 ARR</t>
  </si>
  <si>
    <t>Net debt / net cash</t>
  </si>
  <si>
    <t xml:space="preserve">Discount rate </t>
  </si>
  <si>
    <t>Primary Base Case – Detailed Project Model (Revenue)</t>
  </si>
  <si>
    <t>Primary Base Case – Detailed Project Model (EBITDA)</t>
  </si>
  <si>
    <t>NO:
Revenue × antatt OCF-margin. Ikke fri kontantstrøm; ekskluderer vekst-capex.
EN:
Revenue × assumed OCF margin. Not free cash flow; excludes growth capex.</t>
  </si>
  <si>
    <t>NO:
Hva det estimerte fremtidige kursmålet tilsvarer i verdi i dag når det diskonteres med mitt årlige avkastningskrav, som jeg har satt til 15 %.
EN:
What the estimated future share price target is worth today when discounted at my required annual return, which I have set to 15%.</t>
  </si>
  <si>
    <t>NO:
Min egen modellantakelse. Jeg bruker 95 % av annualisert ARR som normalisert revenue. Dette er ikke IRENs offisielle guiding.
EN:
My own model assumption. I use 95% of annualized ARR as normalized revenue. This is not IREN's official guidance.</t>
  </si>
  <si>
    <t>NO:
Basert på 38 EH/S som utgangspunkt. Mine antakelser om bitcoin-pris, og gradvis lavere mining-kapasitet etter hvert som den flyttes over til AI.
EN:
Based on 38 EH/S as the starting point. My assumptions on bitcoin price, and gradually lower mining capacity as it is shifted over to AI.</t>
  </si>
  <si>
    <t>NO:
Videre Childress-ekspansjon. Kun inkludert i de aggressive scenarioene.
EN:
Further Childress expansion. Only included in the aggressive scenarios.</t>
  </si>
  <si>
    <t>NO:
Fremtidig scenarioantakelse, ikke dagens kontraherte ARR.
EN:
Future scenario assumption, not today's contracted ARR.</t>
  </si>
  <si>
    <t>NO:
En illustrativ operating cash flow-antakelse. Ikke fri kontantstrøm, og heller ikke brukt som hovedgrunnlag for verdsettelsen.
EN:
An illustrative operating cash flow assumption. Not free cash flow, and not used as the primary basis for the valuation.</t>
  </si>
  <si>
    <t>NO:
Scenarioantakelse brukt for å gå fra enterprise value til equity value i min EV/EBITDA-beregning.
EN:
Scenario assumption used to go from enterprise value to equity value in my EV/EBITDA calculation.</t>
  </si>
  <si>
    <t>NO:
Gjennomsnittet av modellens 2030-kurs ved P/S 8x, og EV/EBITDA 15x.
EN:
The average of the model's 2030 share price at P/S 8x, and EV/EBITDA 15x.</t>
  </si>
  <si>
    <t>NO:
Mitt avkastningskrav per scenario. Høyere risiko gir høyere diskonteringsrente.
EN:
My required rate of return per scenario. Higher risk gives a higher discount rate.</t>
  </si>
  <si>
    <t>Oklahoma / Kiowa ARR</t>
  </si>
  <si>
    <t>Extreme Bull case - IREN (10% dilution)</t>
  </si>
  <si>
    <t>Fastest execution: faster Sweetwater/Kiowa/Childress build-out, further hyperscaler contracts, high utilization and pricing.</t>
  </si>
  <si>
    <t>Extreme Bull</t>
  </si>
  <si>
    <t>Extreme Bull scenario</t>
  </si>
  <si>
    <t>NO:
Extreme Bull er et svært offensivt scenario som forutsetter raskere AI utbygging, tidligere monetisering av Sweetwater, Kiowa og videre Childress-kapasitet, flere store AI-/hyperscaler-kontrakter, høy utilization og sterk pricing. Dette er min modellantakelse
EN:
Extreme Bull is a highly aggressive scenario assuming faster AI infrastructure build-out, earlier monetization of Sweetwater, Kiowa and additional Childress capacity, further large AI/hyperscaler contracts, high utilization and strong pricing. This is my assumption</t>
  </si>
  <si>
    <t>NO:
Min antakelse om fremtidig utvanning. Worst case 60 %, Conservative 40 %, Base case 20 %, Bull 10 %, extreme bull 10%
EN:
My assumption on future dilution. Worst case 60%, Conservative 40%, Base case 20%, Bull 10%, Extreme bull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</si>
</sst>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&quot; &quot;%"/>
    <numFmt numFmtId="165" formatCode="0&quot; &quot;%"/>
    <numFmt numFmtId="166" formatCode="&quot; &quot;[$$-409]* #,##0.00&quot; &quot;;&quot; &quot;[$$-409]* &quot;-&quot;#,##0.00&quot; &quot;;&quot; &quot;[$$-409]* &quot;-&quot;#&quot; &quot;;&quot; &quot;@&quot; &quot;"/>
    <numFmt numFmtId="167" formatCode="&quot; &quot;[$kr]&quot; &quot;* #,##0.00&quot; &quot;;&quot;-&quot;[$kr]&quot; &quot;* #,##0.00&quot; &quot;;&quot; &quot;[$kr]&quot; &quot;* &quot;-&quot;#&quot; &quot;;&quot; &quot;@&quot; &quot;"/>
    <numFmt numFmtId="168" formatCode="#,##0.0;\(#,##0.0\);\-"/>
    <numFmt numFmtId="169" formatCode="\$0.00;\(\$0.00\);\-"/>
    <numFmt numFmtId="170" formatCode="0.0%;\(0.0%\);\-"/>
    <numFmt numFmtId="171" formatCode="0.0\x;\(0.0\x\);\-"/>
    <numFmt numFmtId="172" formatCode="0.0%"/>
    <numFmt numFmtId="173" formatCode="#,##0.000"/>
    <numFmt numFmtId="174" formatCode="dd\ mmm\ yyyy"/>
    <numFmt numFmtId="175" formatCode="0.0"/>
    <numFmt numFmtId="176" formatCode="\$#,##0"/>
    <numFmt numFmtId="177" formatCode="0.0\x"/>
  </numFmts>
  <fonts count="18" x14ac:knownFonts="1">
    <font>
      <sz val="11"/>
      <color rgb="FF000000"/>
      <name val="Aptos Narrow"/>
    </font>
    <font>
      <sz val="11"/>
      <color rgb="FF000000"/>
      <name val="Aptos Narrow"/>
    </font>
    <font>
      <b/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2"/>
      <color rgb="FF000000"/>
      <name val="Calibri"/>
    </font>
    <font>
      <b/>
      <sz val="15"/>
      <color rgb="FF000000"/>
      <name val="Calibri"/>
    </font>
    <font>
      <sz val="15"/>
      <color rgb="FF000000"/>
      <name val="Calibri"/>
    </font>
    <font>
      <b/>
      <sz val="18"/>
      <color rgb="FF000000"/>
      <name val="Calibri"/>
    </font>
    <font>
      <b/>
      <sz val="16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  <family val="2"/>
    </font>
    <font>
      <sz val="11"/>
      <color rgb="FF000000"/>
      <name val="Aptos Narrow"/>
      <family val="2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</font>
    <font>
      <b/>
      <sz val="13"/>
      <color rgb="FF000000"/>
      <name val="Aptos Narrow"/>
      <family val="2"/>
    </font>
    <font>
      <sz val="13"/>
      <color rgb="FF000000"/>
      <name val="Aptos Narrow"/>
      <family val="2"/>
    </font>
    <font>
      <b/>
      <sz val="14"/>
      <color rgb="FF000000"/>
      <name val="Aptos Narrow"/>
      <family val="2"/>
    </font>
  </fonts>
  <fills count="28">
    <fill>
      <patternFill patternType="none"/>
    </fill>
    <fill>
      <patternFill patternType="gray125"/>
    </fill>
    <fill>
      <patternFill patternType="solid">
        <fgColor rgb="FFA02B93"/>
      </patternFill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00B0F0"/>
      </patternFill>
    </fill>
    <fill>
      <patternFill patternType="solid">
        <fgColor rgb="FFFFC000"/>
      </patternFill>
    </fill>
    <fill>
      <patternFill patternType="solid">
        <fgColor rgb="FFC0E6F5"/>
      </patternFill>
    </fill>
    <fill>
      <patternFill patternType="solid">
        <fgColor rgb="FFFF0000"/>
      </patternFill>
    </fill>
    <fill>
      <patternFill patternType="solid">
        <fgColor theme="8"/>
      </patternFill>
    </fill>
    <fill>
      <patternFill patternType="solid">
        <fgColor theme="3" tint="0.89996032593768116"/>
        <bgColor indexed="65"/>
      </patternFill>
    </fill>
    <fill>
      <patternFill patternType="solid">
        <fgColor rgb="FF00B050"/>
      </patternFill>
    </fill>
    <fill>
      <patternFill patternType="solid">
        <fgColor rgb="FFE4DFEC"/>
      </patternFill>
    </fill>
    <fill>
      <patternFill patternType="solid">
        <fgColor rgb="FFD9EAD3"/>
      </patternFill>
    </fill>
    <fill>
      <patternFill patternType="solid">
        <fgColor rgb="FFF2F2F2"/>
      </patternFill>
    </fill>
    <fill>
      <patternFill patternType="solid">
        <fgColor rgb="FFF4CCCC"/>
      </patternFill>
    </fill>
    <fill>
      <patternFill patternType="solid">
        <fgColor rgb="FFFCE4D6"/>
      </patternFill>
    </fill>
    <fill>
      <patternFill patternType="solid">
        <fgColor rgb="FF9DC3E6"/>
      </patternFill>
    </fill>
    <fill>
      <patternFill patternType="solid">
        <fgColor rgb="FFDDEBF7"/>
      </patternFill>
    </fill>
    <fill>
      <patternFill patternType="solid">
        <fgColor rgb="FF5B9BD5"/>
      </patternFill>
    </fill>
    <fill>
      <patternFill patternType="solid">
        <fgColor rgb="FFBDD7EE"/>
      </patternFill>
    </fill>
    <fill>
      <patternFill patternType="solid">
        <fgColor rgb="FFA9D18E"/>
      </patternFill>
    </fill>
    <fill>
      <patternFill patternType="solid">
        <fgColor rgb="FFE2F0D9"/>
      </patternFill>
    </fill>
    <fill>
      <patternFill patternType="solid">
        <fgColor rgb="FFE6B8AF"/>
      </patternFill>
    </fill>
    <fill>
      <patternFill patternType="solid">
        <fgColor rgb="FFFFFFFF"/>
      </patternFill>
    </fill>
    <fill>
      <patternFill patternType="solid">
        <fgColor rgb="FFFFD966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000000"/>
      </right>
      <top/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75">
    <xf numFmtId="0" fontId="0" fillId="0" borderId="0" xfId="0"/>
    <xf numFmtId="0" fontId="2" fillId="12" borderId="9" xfId="0" applyFont="1" applyFill="1" applyBorder="1" applyAlignment="1">
      <alignment horizontal="left" vertical="center"/>
    </xf>
    <xf numFmtId="0" fontId="3" fillId="12" borderId="9" xfId="0" applyFont="1" applyFill="1" applyBorder="1" applyAlignment="1">
      <alignment horizontal="left" vertical="center"/>
    </xf>
    <xf numFmtId="169" fontId="3" fillId="12" borderId="9" xfId="0" applyNumberFormat="1" applyFont="1" applyFill="1" applyBorder="1" applyAlignment="1">
      <alignment horizontal="right" vertical="center"/>
    </xf>
    <xf numFmtId="173" fontId="3" fillId="12" borderId="9" xfId="0" applyNumberFormat="1" applyFont="1" applyFill="1" applyBorder="1" applyAlignment="1">
      <alignment horizontal="right" vertical="center"/>
    </xf>
    <xf numFmtId="174" fontId="3" fillId="12" borderId="9" xfId="0" applyNumberFormat="1" applyFont="1" applyFill="1" applyBorder="1" applyAlignment="1">
      <alignment horizontal="right" vertical="center"/>
    </xf>
    <xf numFmtId="168" fontId="3" fillId="12" borderId="9" xfId="0" applyNumberFormat="1" applyFont="1" applyFill="1" applyBorder="1" applyAlignment="1">
      <alignment horizontal="right" vertical="center"/>
    </xf>
    <xf numFmtId="170" fontId="3" fillId="12" borderId="9" xfId="0" applyNumberFormat="1" applyFont="1" applyFill="1" applyBorder="1" applyAlignment="1">
      <alignment horizontal="right" vertical="center"/>
    </xf>
    <xf numFmtId="0" fontId="3" fillId="13" borderId="9" xfId="0" applyFont="1" applyFill="1" applyBorder="1" applyAlignment="1">
      <alignment vertical="center"/>
    </xf>
    <xf numFmtId="0" fontId="3" fillId="13" borderId="9" xfId="0" applyFont="1" applyFill="1" applyBorder="1" applyAlignment="1">
      <alignment horizontal="left" vertical="center"/>
    </xf>
    <xf numFmtId="0" fontId="3" fillId="13" borderId="9" xfId="0" applyFont="1" applyFill="1" applyBorder="1" applyAlignment="1">
      <alignment horizontal="right" vertical="center"/>
    </xf>
    <xf numFmtId="0" fontId="4" fillId="14" borderId="9" xfId="0" applyFont="1" applyFill="1" applyBorder="1" applyAlignment="1">
      <alignment vertical="center"/>
    </xf>
    <xf numFmtId="0" fontId="4" fillId="14" borderId="9" xfId="0" applyFont="1" applyFill="1" applyBorder="1" applyAlignment="1">
      <alignment horizontal="right" vertical="center"/>
    </xf>
    <xf numFmtId="0" fontId="4" fillId="14" borderId="9" xfId="0" applyFont="1" applyFill="1" applyBorder="1" applyAlignment="1">
      <alignment horizontal="left" vertical="center"/>
    </xf>
    <xf numFmtId="0" fontId="3" fillId="14" borderId="9" xfId="0" applyFont="1" applyFill="1" applyBorder="1" applyAlignment="1">
      <alignment vertical="center"/>
    </xf>
    <xf numFmtId="0" fontId="3" fillId="14" borderId="9" xfId="0" applyFont="1" applyFill="1" applyBorder="1" applyAlignment="1">
      <alignment horizontal="right" vertical="center"/>
    </xf>
    <xf numFmtId="0" fontId="4" fillId="14" borderId="9" xfId="0" applyFont="1" applyFill="1" applyBorder="1" applyAlignment="1">
      <alignment vertical="center" wrapText="1"/>
    </xf>
    <xf numFmtId="0" fontId="3" fillId="14" borderId="9" xfId="0" applyFont="1" applyFill="1" applyBorder="1" applyAlignment="1">
      <alignment horizontal="left" vertical="center" wrapText="1"/>
    </xf>
    <xf numFmtId="0" fontId="4" fillId="14" borderId="9" xfId="0" applyFont="1" applyFill="1" applyBorder="1" applyAlignment="1">
      <alignment horizontal="right" vertical="center" wrapText="1"/>
    </xf>
    <xf numFmtId="0" fontId="4" fillId="14" borderId="9" xfId="0" applyFont="1" applyFill="1" applyBorder="1" applyAlignment="1">
      <alignment horizontal="left" vertical="center" wrapText="1"/>
    </xf>
    <xf numFmtId="0" fontId="3" fillId="14" borderId="9" xfId="0" applyFont="1" applyFill="1" applyBorder="1" applyAlignment="1">
      <alignment vertical="center" wrapText="1"/>
    </xf>
    <xf numFmtId="0" fontId="3" fillId="14" borderId="9" xfId="0" applyFont="1" applyFill="1" applyBorder="1" applyAlignment="1">
      <alignment horizontal="right" vertical="center" wrapText="1"/>
    </xf>
    <xf numFmtId="0" fontId="5" fillId="14" borderId="9" xfId="0" applyFont="1" applyFill="1" applyBorder="1" applyAlignment="1">
      <alignment vertical="center" wrapText="1"/>
    </xf>
    <xf numFmtId="0" fontId="3" fillId="13" borderId="9" xfId="0" applyFont="1" applyFill="1" applyBorder="1" applyAlignment="1">
      <alignment horizontal="left" vertical="center" wrapText="1"/>
    </xf>
    <xf numFmtId="0" fontId="3" fillId="13" borderId="9" xfId="0" applyFont="1" applyFill="1" applyBorder="1" applyAlignment="1">
      <alignment vertical="center" wrapText="1"/>
    </xf>
    <xf numFmtId="0" fontId="3" fillId="13" borderId="9" xfId="0" applyFont="1" applyFill="1" applyBorder="1" applyAlignment="1">
      <alignment horizontal="right" vertical="center" wrapText="1"/>
    </xf>
    <xf numFmtId="169" fontId="3" fillId="14" borderId="9" xfId="0" applyNumberFormat="1" applyFont="1" applyFill="1" applyBorder="1" applyAlignment="1">
      <alignment horizontal="left" vertical="center" wrapText="1"/>
    </xf>
    <xf numFmtId="169" fontId="3" fillId="14" borderId="9" xfId="0" applyNumberFormat="1" applyFont="1" applyFill="1" applyBorder="1" applyAlignment="1">
      <alignment horizontal="right" vertical="center" wrapText="1"/>
    </xf>
    <xf numFmtId="170" fontId="3" fillId="14" borderId="9" xfId="0" applyNumberFormat="1" applyFont="1" applyFill="1" applyBorder="1" applyAlignment="1">
      <alignment horizontal="left" vertical="center" wrapText="1"/>
    </xf>
    <xf numFmtId="170" fontId="3" fillId="14" borderId="9" xfId="0" applyNumberFormat="1" applyFont="1" applyFill="1" applyBorder="1" applyAlignment="1">
      <alignment horizontal="right" vertical="center" wrapText="1"/>
    </xf>
    <xf numFmtId="170" fontId="4" fillId="14" borderId="9" xfId="0" applyNumberFormat="1" applyFont="1" applyFill="1" applyBorder="1" applyAlignment="1">
      <alignment horizontal="left" vertical="center" wrapText="1"/>
    </xf>
    <xf numFmtId="170" fontId="4" fillId="14" borderId="9" xfId="0" applyNumberFormat="1" applyFont="1" applyFill="1" applyBorder="1" applyAlignment="1">
      <alignment horizontal="right" vertical="center" wrapText="1"/>
    </xf>
    <xf numFmtId="175" fontId="4" fillId="14" borderId="9" xfId="0" applyNumberFormat="1" applyFont="1" applyFill="1" applyBorder="1" applyAlignment="1">
      <alignment horizontal="left" vertical="center" wrapText="1"/>
    </xf>
    <xf numFmtId="168" fontId="4" fillId="14" borderId="9" xfId="0" applyNumberFormat="1" applyFont="1" applyFill="1" applyBorder="1" applyAlignment="1">
      <alignment horizontal="left" vertical="center"/>
    </xf>
    <xf numFmtId="170" fontId="4" fillId="14" borderId="9" xfId="0" applyNumberFormat="1" applyFont="1" applyFill="1" applyBorder="1" applyAlignment="1">
      <alignment horizontal="left" vertical="center"/>
    </xf>
    <xf numFmtId="0" fontId="5" fillId="14" borderId="9" xfId="0" applyFont="1" applyFill="1" applyBorder="1" applyAlignment="1">
      <alignment horizontal="left" vertical="center"/>
    </xf>
    <xf numFmtId="0" fontId="4" fillId="15" borderId="9" xfId="0" applyFont="1" applyFill="1" applyBorder="1" applyAlignment="1">
      <alignment vertical="center"/>
    </xf>
    <xf numFmtId="0" fontId="3" fillId="16" borderId="9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right" vertical="center"/>
    </xf>
    <xf numFmtId="0" fontId="4" fillId="16" borderId="9" xfId="0" applyFont="1" applyFill="1" applyBorder="1" applyAlignment="1">
      <alignment horizontal="left" vertical="center"/>
    </xf>
    <xf numFmtId="168" fontId="4" fillId="16" borderId="9" xfId="0" applyNumberFormat="1" applyFont="1" applyFill="1" applyBorder="1" applyAlignment="1">
      <alignment horizontal="right" vertical="center"/>
    </xf>
    <xf numFmtId="0" fontId="4" fillId="16" borderId="9" xfId="0" applyFont="1" applyFill="1" applyBorder="1" applyAlignment="1">
      <alignment horizontal="right" vertical="center"/>
    </xf>
    <xf numFmtId="169" fontId="4" fillId="16" borderId="9" xfId="0" applyNumberFormat="1" applyFont="1" applyFill="1" applyBorder="1" applyAlignment="1">
      <alignment horizontal="right" vertical="center"/>
    </xf>
    <xf numFmtId="170" fontId="4" fillId="16" borderId="9" xfId="0" applyNumberFormat="1" applyFont="1" applyFill="1" applyBorder="1" applyAlignment="1">
      <alignment horizontal="right" vertical="center"/>
    </xf>
    <xf numFmtId="0" fontId="5" fillId="16" borderId="9" xfId="0" applyFont="1" applyFill="1" applyBorder="1" applyAlignment="1">
      <alignment horizontal="center" vertical="center"/>
    </xf>
    <xf numFmtId="177" fontId="4" fillId="16" borderId="9" xfId="0" applyNumberFormat="1" applyFont="1" applyFill="1" applyBorder="1" applyAlignment="1">
      <alignment horizontal="left" vertical="center"/>
    </xf>
    <xf numFmtId="168" fontId="3" fillId="16" borderId="9" xfId="0" applyNumberFormat="1" applyFont="1" applyFill="1" applyBorder="1" applyAlignment="1">
      <alignment horizontal="right" vertical="center"/>
    </xf>
    <xf numFmtId="169" fontId="3" fillId="16" borderId="9" xfId="0" applyNumberFormat="1" applyFont="1" applyFill="1" applyBorder="1" applyAlignment="1">
      <alignment horizontal="right" vertical="center"/>
    </xf>
    <xf numFmtId="0" fontId="3" fillId="18" borderId="9" xfId="0" applyFont="1" applyFill="1" applyBorder="1" applyAlignment="1">
      <alignment horizontal="left" vertical="center"/>
    </xf>
    <xf numFmtId="0" fontId="3" fillId="18" borderId="9" xfId="0" applyFont="1" applyFill="1" applyBorder="1" applyAlignment="1">
      <alignment horizontal="right" vertical="center"/>
    </xf>
    <xf numFmtId="0" fontId="4" fillId="18" borderId="9" xfId="0" applyFont="1" applyFill="1" applyBorder="1" applyAlignment="1">
      <alignment horizontal="left" vertical="center"/>
    </xf>
    <xf numFmtId="168" fontId="4" fillId="18" borderId="9" xfId="0" applyNumberFormat="1" applyFont="1" applyFill="1" applyBorder="1" applyAlignment="1">
      <alignment horizontal="right" vertical="center"/>
    </xf>
    <xf numFmtId="0" fontId="4" fillId="18" borderId="9" xfId="0" applyFont="1" applyFill="1" applyBorder="1" applyAlignment="1">
      <alignment horizontal="right" vertical="center"/>
    </xf>
    <xf numFmtId="169" fontId="4" fillId="18" borderId="9" xfId="0" applyNumberFormat="1" applyFont="1" applyFill="1" applyBorder="1" applyAlignment="1">
      <alignment horizontal="right" vertical="center"/>
    </xf>
    <xf numFmtId="170" fontId="4" fillId="18" borderId="9" xfId="0" applyNumberFormat="1" applyFont="1" applyFill="1" applyBorder="1" applyAlignment="1">
      <alignment horizontal="right" vertical="center"/>
    </xf>
    <xf numFmtId="0" fontId="5" fillId="18" borderId="9" xfId="0" applyFont="1" applyFill="1" applyBorder="1" applyAlignment="1">
      <alignment horizontal="center" vertical="center"/>
    </xf>
    <xf numFmtId="168" fontId="3" fillId="18" borderId="9" xfId="0" applyNumberFormat="1" applyFont="1" applyFill="1" applyBorder="1" applyAlignment="1">
      <alignment horizontal="right" vertical="center"/>
    </xf>
    <xf numFmtId="177" fontId="4" fillId="18" borderId="9" xfId="0" applyNumberFormat="1" applyFont="1" applyFill="1" applyBorder="1" applyAlignment="1">
      <alignment horizontal="left" vertical="center"/>
    </xf>
    <xf numFmtId="169" fontId="3" fillId="18" borderId="9" xfId="0" applyNumberFormat="1" applyFont="1" applyFill="1" applyBorder="1" applyAlignment="1">
      <alignment horizontal="right" vertical="center"/>
    </xf>
    <xf numFmtId="0" fontId="3" fillId="20" borderId="9" xfId="0" applyFont="1" applyFill="1" applyBorder="1" applyAlignment="1">
      <alignment horizontal="left" vertical="center"/>
    </xf>
    <xf numFmtId="0" fontId="3" fillId="20" borderId="9" xfId="0" applyFont="1" applyFill="1" applyBorder="1" applyAlignment="1">
      <alignment horizontal="right" vertical="center"/>
    </xf>
    <xf numFmtId="0" fontId="4" fillId="20" borderId="9" xfId="0" applyFont="1" applyFill="1" applyBorder="1" applyAlignment="1">
      <alignment horizontal="left" vertical="center"/>
    </xf>
    <xf numFmtId="168" fontId="4" fillId="20" borderId="9" xfId="0" applyNumberFormat="1" applyFont="1" applyFill="1" applyBorder="1" applyAlignment="1">
      <alignment horizontal="right" vertical="center"/>
    </xf>
    <xf numFmtId="0" fontId="4" fillId="20" borderId="9" xfId="0" applyFont="1" applyFill="1" applyBorder="1" applyAlignment="1">
      <alignment horizontal="right" vertical="center"/>
    </xf>
    <xf numFmtId="169" fontId="4" fillId="20" borderId="9" xfId="0" applyNumberFormat="1" applyFont="1" applyFill="1" applyBorder="1" applyAlignment="1">
      <alignment horizontal="right" vertical="center"/>
    </xf>
    <xf numFmtId="170" fontId="4" fillId="20" borderId="9" xfId="0" applyNumberFormat="1" applyFont="1" applyFill="1" applyBorder="1" applyAlignment="1">
      <alignment horizontal="right" vertical="center"/>
    </xf>
    <xf numFmtId="0" fontId="5" fillId="20" borderId="9" xfId="0" applyFont="1" applyFill="1" applyBorder="1" applyAlignment="1">
      <alignment horizontal="center" vertical="center"/>
    </xf>
    <xf numFmtId="168" fontId="3" fillId="20" borderId="9" xfId="0" applyNumberFormat="1" applyFont="1" applyFill="1" applyBorder="1" applyAlignment="1">
      <alignment horizontal="right" vertical="center"/>
    </xf>
    <xf numFmtId="177" fontId="4" fillId="20" borderId="9" xfId="0" applyNumberFormat="1" applyFont="1" applyFill="1" applyBorder="1" applyAlignment="1">
      <alignment horizontal="left" vertical="center"/>
    </xf>
    <xf numFmtId="169" fontId="3" fillId="20" borderId="9" xfId="0" applyNumberFormat="1" applyFont="1" applyFill="1" applyBorder="1" applyAlignment="1">
      <alignment horizontal="right" vertical="center"/>
    </xf>
    <xf numFmtId="0" fontId="3" fillId="22" borderId="9" xfId="0" applyFont="1" applyFill="1" applyBorder="1" applyAlignment="1">
      <alignment horizontal="left" vertical="center"/>
    </xf>
    <xf numFmtId="0" fontId="3" fillId="22" borderId="9" xfId="0" applyFont="1" applyFill="1" applyBorder="1" applyAlignment="1">
      <alignment horizontal="right" vertical="center"/>
    </xf>
    <xf numFmtId="0" fontId="4" fillId="22" borderId="9" xfId="0" applyFont="1" applyFill="1" applyBorder="1" applyAlignment="1">
      <alignment horizontal="left" vertical="center"/>
    </xf>
    <xf numFmtId="168" fontId="4" fillId="22" borderId="9" xfId="0" applyNumberFormat="1" applyFont="1" applyFill="1" applyBorder="1" applyAlignment="1">
      <alignment horizontal="right" vertical="center"/>
    </xf>
    <xf numFmtId="0" fontId="4" fillId="22" borderId="9" xfId="0" applyFont="1" applyFill="1" applyBorder="1" applyAlignment="1">
      <alignment horizontal="right" vertical="center"/>
    </xf>
    <xf numFmtId="169" fontId="4" fillId="22" borderId="9" xfId="0" applyNumberFormat="1" applyFont="1" applyFill="1" applyBorder="1" applyAlignment="1">
      <alignment horizontal="right" vertical="center"/>
    </xf>
    <xf numFmtId="170" fontId="4" fillId="22" borderId="9" xfId="0" applyNumberFormat="1" applyFont="1" applyFill="1" applyBorder="1" applyAlignment="1">
      <alignment horizontal="right" vertical="center"/>
    </xf>
    <xf numFmtId="0" fontId="5" fillId="22" borderId="9" xfId="0" applyFont="1" applyFill="1" applyBorder="1" applyAlignment="1">
      <alignment horizontal="center" vertical="center"/>
    </xf>
    <xf numFmtId="168" fontId="3" fillId="22" borderId="9" xfId="0" applyNumberFormat="1" applyFont="1" applyFill="1" applyBorder="1" applyAlignment="1">
      <alignment horizontal="right" vertical="center"/>
    </xf>
    <xf numFmtId="177" fontId="4" fillId="22" borderId="9" xfId="0" applyNumberFormat="1" applyFont="1" applyFill="1" applyBorder="1" applyAlignment="1">
      <alignment horizontal="left" vertical="center"/>
    </xf>
    <xf numFmtId="168" fontId="4" fillId="14" borderId="9" xfId="0" applyNumberFormat="1" applyFont="1" applyFill="1" applyBorder="1" applyAlignment="1">
      <alignment horizontal="right" vertical="center"/>
    </xf>
    <xf numFmtId="171" fontId="5" fillId="14" borderId="9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3" fillId="24" borderId="10" xfId="0" applyFont="1" applyFill="1" applyBorder="1" applyAlignment="1">
      <alignment horizontal="right" vertical="center"/>
    </xf>
    <xf numFmtId="0" fontId="3" fillId="24" borderId="11" xfId="0" applyFont="1" applyFill="1" applyBorder="1" applyAlignment="1">
      <alignment horizontal="right" vertical="center"/>
    </xf>
    <xf numFmtId="3" fontId="3" fillId="24" borderId="11" xfId="0" applyNumberFormat="1" applyFont="1" applyFill="1" applyBorder="1" applyAlignment="1">
      <alignment horizontal="right" vertical="center"/>
    </xf>
    <xf numFmtId="0" fontId="3" fillId="24" borderId="12" xfId="0" applyFont="1" applyFill="1" applyBorder="1" applyAlignment="1">
      <alignment horizontal="right" vertical="center"/>
    </xf>
    <xf numFmtId="0" fontId="4" fillId="24" borderId="13" xfId="0" applyFont="1" applyFill="1" applyBorder="1" applyAlignment="1">
      <alignment horizontal="right" vertical="center"/>
    </xf>
    <xf numFmtId="0" fontId="4" fillId="24" borderId="14" xfId="0" applyFont="1" applyFill="1" applyBorder="1" applyAlignment="1">
      <alignment horizontal="right" vertical="center"/>
    </xf>
    <xf numFmtId="0" fontId="4" fillId="24" borderId="15" xfId="0" applyFont="1" applyFill="1" applyBorder="1" applyAlignment="1">
      <alignment horizontal="right" vertical="center"/>
    </xf>
    <xf numFmtId="166" fontId="4" fillId="24" borderId="14" xfId="0" applyNumberFormat="1" applyFont="1" applyFill="1" applyBorder="1" applyAlignment="1">
      <alignment horizontal="right" vertical="center"/>
    </xf>
    <xf numFmtId="0" fontId="4" fillId="24" borderId="16" xfId="0" applyFont="1" applyFill="1" applyBorder="1" applyAlignment="1">
      <alignment horizontal="right" vertical="center"/>
    </xf>
    <xf numFmtId="0" fontId="4" fillId="24" borderId="17" xfId="0" applyFont="1" applyFill="1" applyBorder="1" applyAlignment="1">
      <alignment horizontal="right" vertical="center"/>
    </xf>
    <xf numFmtId="172" fontId="4" fillId="24" borderId="17" xfId="0" applyNumberFormat="1" applyFont="1" applyFill="1" applyBorder="1" applyAlignment="1">
      <alignment horizontal="right" vertical="center"/>
    </xf>
    <xf numFmtId="164" fontId="4" fillId="24" borderId="18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24" borderId="10" xfId="0" applyFont="1" applyFill="1" applyBorder="1" applyAlignment="1">
      <alignment vertical="center"/>
    </xf>
    <xf numFmtId="0" fontId="4" fillId="24" borderId="19" xfId="0" applyFont="1" applyFill="1" applyBorder="1" applyAlignment="1">
      <alignment horizontal="left" vertical="center"/>
    </xf>
    <xf numFmtId="0" fontId="4" fillId="24" borderId="19" xfId="0" applyFont="1" applyFill="1" applyBorder="1" applyAlignment="1">
      <alignment horizontal="right" vertical="center"/>
    </xf>
    <xf numFmtId="0" fontId="4" fillId="24" borderId="12" xfId="0" applyFont="1" applyFill="1" applyBorder="1" applyAlignment="1">
      <alignment horizontal="right" vertical="center"/>
    </xf>
    <xf numFmtId="0" fontId="3" fillId="24" borderId="13" xfId="0" applyFont="1" applyFill="1" applyBorder="1" applyAlignment="1">
      <alignment vertical="center"/>
    </xf>
    <xf numFmtId="0" fontId="3" fillId="24" borderId="0" xfId="0" applyFont="1" applyFill="1" applyAlignment="1">
      <alignment horizontal="right" vertical="center"/>
    </xf>
    <xf numFmtId="0" fontId="3" fillId="24" borderId="15" xfId="0" applyFont="1" applyFill="1" applyBorder="1" applyAlignment="1">
      <alignment horizontal="right" vertical="center"/>
    </xf>
    <xf numFmtId="0" fontId="4" fillId="24" borderId="13" xfId="0" applyFont="1" applyFill="1" applyBorder="1" applyAlignment="1">
      <alignment vertical="center"/>
    </xf>
    <xf numFmtId="0" fontId="4" fillId="24" borderId="0" xfId="0" applyFont="1" applyFill="1" applyAlignment="1">
      <alignment horizontal="right" vertical="center"/>
    </xf>
    <xf numFmtId="0" fontId="4" fillId="24" borderId="0" xfId="0" applyFont="1" applyFill="1" applyAlignment="1">
      <alignment horizontal="left" vertical="center"/>
    </xf>
    <xf numFmtId="0" fontId="4" fillId="24" borderId="0" xfId="0" applyFont="1" applyFill="1" applyAlignment="1">
      <alignment vertical="center"/>
    </xf>
    <xf numFmtId="0" fontId="4" fillId="24" borderId="13" xfId="0" applyFont="1" applyFill="1" applyBorder="1" applyAlignment="1">
      <alignment horizontal="left" vertical="center"/>
    </xf>
    <xf numFmtId="0" fontId="4" fillId="24" borderId="16" xfId="0" applyFont="1" applyFill="1" applyBorder="1" applyAlignment="1">
      <alignment vertical="center"/>
    </xf>
    <xf numFmtId="0" fontId="4" fillId="24" borderId="20" xfId="0" applyFont="1" applyFill="1" applyBorder="1" applyAlignment="1">
      <alignment horizontal="left" vertical="center"/>
    </xf>
    <xf numFmtId="0" fontId="4" fillId="24" borderId="20" xfId="0" applyFont="1" applyFill="1" applyBorder="1" applyAlignment="1">
      <alignment horizontal="right" vertical="center"/>
    </xf>
    <xf numFmtId="0" fontId="4" fillId="24" borderId="18" xfId="0" applyFont="1" applyFill="1" applyBorder="1" applyAlignment="1">
      <alignment horizontal="right" vertical="center"/>
    </xf>
    <xf numFmtId="0" fontId="4" fillId="24" borderId="16" xfId="0" applyFont="1" applyFill="1" applyBorder="1" applyAlignment="1">
      <alignment horizontal="left" vertical="center"/>
    </xf>
    <xf numFmtId="0" fontId="4" fillId="24" borderId="20" xfId="0" applyFont="1" applyFill="1" applyBorder="1" applyAlignment="1">
      <alignment vertical="center"/>
    </xf>
    <xf numFmtId="0" fontId="4" fillId="9" borderId="4" xfId="0" applyFont="1" applyFill="1" applyBorder="1" applyAlignment="1">
      <alignment horizontal="left" vertical="center"/>
    </xf>
    <xf numFmtId="173" fontId="4" fillId="9" borderId="5" xfId="0" applyNumberFormat="1" applyFont="1" applyFill="1" applyBorder="1" applyAlignment="1">
      <alignment horizontal="right" vertical="center"/>
    </xf>
    <xf numFmtId="0" fontId="4" fillId="9" borderId="5" xfId="0" applyFont="1" applyFill="1" applyBorder="1" applyAlignment="1">
      <alignment horizontal="right" vertical="center"/>
    </xf>
    <xf numFmtId="168" fontId="4" fillId="9" borderId="5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168" fontId="4" fillId="0" borderId="6" xfId="0" applyNumberFormat="1" applyFont="1" applyBorder="1" applyAlignment="1">
      <alignment vertical="center"/>
    </xf>
    <xf numFmtId="169" fontId="4" fillId="9" borderId="5" xfId="0" applyNumberFormat="1" applyFont="1" applyFill="1" applyBorder="1" applyAlignment="1">
      <alignment horizontal="right" vertical="center"/>
    </xf>
    <xf numFmtId="170" fontId="4" fillId="0" borderId="6" xfId="0" applyNumberFormat="1" applyFont="1" applyBorder="1" applyAlignment="1">
      <alignment vertical="center"/>
    </xf>
    <xf numFmtId="0" fontId="3" fillId="24" borderId="15" xfId="0" applyFont="1" applyFill="1" applyBorder="1" applyAlignment="1">
      <alignment vertical="center"/>
    </xf>
    <xf numFmtId="0" fontId="4" fillId="24" borderId="15" xfId="0" applyFont="1" applyFill="1" applyBorder="1" applyAlignment="1">
      <alignment vertical="center"/>
    </xf>
    <xf numFmtId="0" fontId="7" fillId="24" borderId="22" xfId="0" applyFont="1" applyFill="1" applyBorder="1" applyAlignment="1">
      <alignment horizontal="left" vertical="center"/>
    </xf>
    <xf numFmtId="0" fontId="7" fillId="24" borderId="23" xfId="0" applyFont="1" applyFill="1" applyBorder="1" applyAlignment="1">
      <alignment horizontal="right" vertical="center"/>
    </xf>
    <xf numFmtId="0" fontId="7" fillId="24" borderId="23" xfId="0" applyFont="1" applyFill="1" applyBorder="1" applyAlignment="1">
      <alignment vertical="center"/>
    </xf>
    <xf numFmtId="0" fontId="4" fillId="24" borderId="10" xfId="0" applyFont="1" applyFill="1" applyBorder="1" applyAlignment="1">
      <alignment horizontal="left" vertical="center"/>
    </xf>
    <xf numFmtId="0" fontId="4" fillId="24" borderId="24" xfId="0" applyFont="1" applyFill="1" applyBorder="1" applyAlignment="1">
      <alignment vertical="center"/>
    </xf>
    <xf numFmtId="0" fontId="4" fillId="24" borderId="25" xfId="0" applyFont="1" applyFill="1" applyBorder="1" applyAlignment="1">
      <alignment vertical="center"/>
    </xf>
    <xf numFmtId="0" fontId="4" fillId="24" borderId="26" xfId="0" applyFont="1" applyFill="1" applyBorder="1" applyAlignment="1">
      <alignment vertical="center"/>
    </xf>
    <xf numFmtId="0" fontId="5" fillId="23" borderId="9" xfId="0" applyFont="1" applyFill="1" applyBorder="1" applyAlignment="1">
      <alignment vertical="center"/>
    </xf>
    <xf numFmtId="173" fontId="4" fillId="0" borderId="0" xfId="0" applyNumberFormat="1" applyFont="1" applyAlignment="1">
      <alignment vertical="center"/>
    </xf>
    <xf numFmtId="168" fontId="4" fillId="0" borderId="0" xfId="0" applyNumberFormat="1" applyFont="1" applyAlignment="1">
      <alignment vertical="center"/>
    </xf>
    <xf numFmtId="169" fontId="4" fillId="0" borderId="0" xfId="0" applyNumberFormat="1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4" fillId="23" borderId="9" xfId="0" applyFont="1" applyFill="1" applyBorder="1" applyAlignment="1">
      <alignment vertical="center"/>
    </xf>
    <xf numFmtId="0" fontId="3" fillId="15" borderId="9" xfId="0" applyFont="1" applyFill="1" applyBorder="1" applyAlignment="1">
      <alignment vertical="center"/>
    </xf>
    <xf numFmtId="168" fontId="4" fillId="15" borderId="9" xfId="0" applyNumberFormat="1" applyFont="1" applyFill="1" applyBorder="1" applyAlignment="1">
      <alignment vertical="center"/>
    </xf>
    <xf numFmtId="0" fontId="4" fillId="24" borderId="12" xfId="0" applyFont="1" applyFill="1" applyBorder="1" applyAlignment="1">
      <alignment vertical="center"/>
    </xf>
    <xf numFmtId="177" fontId="4" fillId="15" borderId="9" xfId="0" applyNumberFormat="1" applyFont="1" applyFill="1" applyBorder="1" applyAlignment="1">
      <alignment vertical="center"/>
    </xf>
    <xf numFmtId="169" fontId="4" fillId="15" borderId="9" xfId="0" applyNumberFormat="1" applyFont="1" applyFill="1" applyBorder="1" applyAlignment="1">
      <alignment vertical="center"/>
    </xf>
    <xf numFmtId="170" fontId="4" fillId="15" borderId="9" xfId="0" applyNumberFormat="1" applyFont="1" applyFill="1" applyBorder="1" applyAlignment="1">
      <alignment vertical="center"/>
    </xf>
    <xf numFmtId="0" fontId="4" fillId="24" borderId="18" xfId="0" applyFont="1" applyFill="1" applyBorder="1" applyAlignment="1">
      <alignment vertical="center"/>
    </xf>
    <xf numFmtId="0" fontId="5" fillId="25" borderId="9" xfId="0" applyFont="1" applyFill="1" applyBorder="1" applyAlignment="1">
      <alignment horizontal="left" vertical="center"/>
    </xf>
    <xf numFmtId="0" fontId="5" fillId="25" borderId="9" xfId="0" applyFont="1" applyFill="1" applyBorder="1" applyAlignment="1">
      <alignment horizontal="right" vertical="center"/>
    </xf>
    <xf numFmtId="0" fontId="5" fillId="25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/>
    </xf>
    <xf numFmtId="168" fontId="4" fillId="3" borderId="9" xfId="0" applyNumberFormat="1" applyFont="1" applyFill="1" applyBorder="1" applyAlignment="1">
      <alignment horizontal="right" vertical="center"/>
    </xf>
    <xf numFmtId="168" fontId="5" fillId="3" borderId="9" xfId="0" applyNumberFormat="1" applyFont="1" applyFill="1" applyBorder="1" applyAlignment="1">
      <alignment horizontal="right" vertical="center"/>
    </xf>
    <xf numFmtId="0" fontId="4" fillId="10" borderId="9" xfId="0" applyFont="1" applyFill="1" applyBorder="1" applyAlignment="1">
      <alignment horizontal="left" vertical="center"/>
    </xf>
    <xf numFmtId="168" fontId="4" fillId="10" borderId="9" xfId="0" applyNumberFormat="1" applyFont="1" applyFill="1" applyBorder="1" applyAlignment="1">
      <alignment horizontal="right" vertical="center"/>
    </xf>
    <xf numFmtId="0" fontId="3" fillId="10" borderId="9" xfId="0" applyFont="1" applyFill="1" applyBorder="1" applyAlignment="1">
      <alignment horizontal="left" vertical="center"/>
    </xf>
    <xf numFmtId="168" fontId="3" fillId="10" borderId="9" xfId="0" applyNumberFormat="1" applyFont="1" applyFill="1" applyBorder="1" applyAlignment="1">
      <alignment horizontal="right" vertical="center"/>
    </xf>
    <xf numFmtId="0" fontId="5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8" fontId="4" fillId="4" borderId="9" xfId="0" applyNumberFormat="1" applyFont="1" applyFill="1" applyBorder="1" applyAlignment="1">
      <alignment horizontal="right" vertical="center"/>
    </xf>
    <xf numFmtId="168" fontId="5" fillId="4" borderId="9" xfId="0" applyNumberFormat="1" applyFont="1" applyFill="1" applyBorder="1" applyAlignment="1">
      <alignment horizontal="right" vertical="center"/>
    </xf>
    <xf numFmtId="0" fontId="6" fillId="5" borderId="9" xfId="0" applyFont="1" applyFill="1" applyBorder="1" applyAlignment="1">
      <alignment horizontal="left" vertical="center"/>
    </xf>
    <xf numFmtId="170" fontId="6" fillId="2" borderId="9" xfId="0" applyNumberFormat="1" applyFont="1" applyFill="1" applyBorder="1" applyAlignment="1">
      <alignment horizontal="right" vertical="center"/>
    </xf>
    <xf numFmtId="0" fontId="5" fillId="5" borderId="9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left" vertical="center"/>
    </xf>
    <xf numFmtId="168" fontId="4" fillId="5" borderId="9" xfId="0" applyNumberFormat="1" applyFont="1" applyFill="1" applyBorder="1" applyAlignment="1">
      <alignment horizontal="right" vertical="center"/>
    </xf>
    <xf numFmtId="168" fontId="5" fillId="5" borderId="9" xfId="0" applyNumberFormat="1" applyFont="1" applyFill="1" applyBorder="1" applyAlignment="1">
      <alignment horizontal="right" vertical="center"/>
    </xf>
    <xf numFmtId="0" fontId="8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left" vertical="center"/>
    </xf>
    <xf numFmtId="169" fontId="4" fillId="6" borderId="9" xfId="0" applyNumberFormat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left" vertical="center"/>
    </xf>
    <xf numFmtId="170" fontId="5" fillId="6" borderId="9" xfId="0" applyNumberFormat="1" applyFont="1" applyFill="1" applyBorder="1" applyAlignment="1">
      <alignment horizontal="right" vertical="center"/>
    </xf>
    <xf numFmtId="168" fontId="4" fillId="6" borderId="9" xfId="0" applyNumberFormat="1" applyFont="1" applyFill="1" applyBorder="1" applyAlignment="1">
      <alignment horizontal="right" vertical="center"/>
    </xf>
    <xf numFmtId="0" fontId="4" fillId="7" borderId="9" xfId="0" applyFont="1" applyFill="1" applyBorder="1" applyAlignment="1">
      <alignment horizontal="left" vertical="center"/>
    </xf>
    <xf numFmtId="168" fontId="4" fillId="7" borderId="9" xfId="0" applyNumberFormat="1" applyFont="1" applyFill="1" applyBorder="1" applyAlignment="1">
      <alignment horizontal="right" vertical="center"/>
    </xf>
    <xf numFmtId="169" fontId="4" fillId="7" borderId="9" xfId="0" applyNumberFormat="1" applyFont="1" applyFill="1" applyBorder="1" applyAlignment="1">
      <alignment horizontal="right" vertical="center"/>
    </xf>
    <xf numFmtId="0" fontId="5" fillId="7" borderId="9" xfId="0" applyFont="1" applyFill="1" applyBorder="1" applyAlignment="1">
      <alignment horizontal="left" vertical="center"/>
    </xf>
    <xf numFmtId="170" fontId="5" fillId="7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/>
    </xf>
    <xf numFmtId="168" fontId="4" fillId="0" borderId="0" xfId="0" applyNumberFormat="1" applyFont="1" applyAlignment="1">
      <alignment horizontal="right" vertical="center"/>
    </xf>
    <xf numFmtId="168" fontId="3" fillId="0" borderId="0" xfId="0" applyNumberFormat="1" applyFont="1" applyAlignment="1">
      <alignment horizontal="right" vertical="center"/>
    </xf>
    <xf numFmtId="168" fontId="5" fillId="25" borderId="9" xfId="0" applyNumberFormat="1" applyFont="1" applyFill="1" applyBorder="1" applyAlignment="1">
      <alignment horizontal="center" vertical="center"/>
    </xf>
    <xf numFmtId="168" fontId="5" fillId="25" borderId="9" xfId="0" applyNumberFormat="1" applyFont="1" applyFill="1" applyBorder="1" applyAlignment="1">
      <alignment horizontal="right" vertical="center"/>
    </xf>
    <xf numFmtId="168" fontId="5" fillId="4" borderId="9" xfId="0" applyNumberFormat="1" applyFont="1" applyFill="1" applyBorder="1" applyAlignment="1">
      <alignment horizontal="center" vertical="center"/>
    </xf>
    <xf numFmtId="177" fontId="4" fillId="6" borderId="9" xfId="0" applyNumberFormat="1" applyFont="1" applyFill="1" applyBorder="1" applyAlignment="1">
      <alignment horizontal="left" vertical="center"/>
    </xf>
    <xf numFmtId="177" fontId="5" fillId="6" borderId="9" xfId="0" applyNumberFormat="1" applyFont="1" applyFill="1" applyBorder="1" applyAlignment="1">
      <alignment horizontal="left" vertical="center"/>
    </xf>
    <xf numFmtId="169" fontId="10" fillId="6" borderId="9" xfId="0" applyNumberFormat="1" applyFont="1" applyFill="1" applyBorder="1" applyAlignment="1">
      <alignment horizontal="right" vertical="center"/>
    </xf>
    <xf numFmtId="169" fontId="5" fillId="6" borderId="9" xfId="0" applyNumberFormat="1" applyFont="1" applyFill="1" applyBorder="1" applyAlignment="1">
      <alignment horizontal="right" vertical="center"/>
    </xf>
    <xf numFmtId="177" fontId="5" fillId="6" borderId="9" xfId="0" applyNumberFormat="1" applyFont="1" applyFill="1" applyBorder="1" applyAlignment="1">
      <alignment horizontal="right" vertical="center"/>
    </xf>
    <xf numFmtId="170" fontId="4" fillId="6" borderId="9" xfId="0" applyNumberFormat="1" applyFont="1" applyFill="1" applyBorder="1" applyAlignment="1">
      <alignment horizontal="right" vertical="center"/>
    </xf>
    <xf numFmtId="177" fontId="4" fillId="7" borderId="9" xfId="0" applyNumberFormat="1" applyFont="1" applyFill="1" applyBorder="1" applyAlignment="1">
      <alignment horizontal="left" vertical="center"/>
    </xf>
    <xf numFmtId="177" fontId="5" fillId="7" borderId="9" xfId="0" applyNumberFormat="1" applyFont="1" applyFill="1" applyBorder="1" applyAlignment="1">
      <alignment horizontal="left" vertical="center"/>
    </xf>
    <xf numFmtId="169" fontId="5" fillId="7" borderId="9" xfId="0" applyNumberFormat="1" applyFont="1" applyFill="1" applyBorder="1" applyAlignment="1">
      <alignment horizontal="right" vertical="center"/>
    </xf>
    <xf numFmtId="177" fontId="4" fillId="7" borderId="9" xfId="0" applyNumberFormat="1" applyFont="1" applyFill="1" applyBorder="1" applyAlignment="1">
      <alignment horizontal="right" vertical="center"/>
    </xf>
    <xf numFmtId="168" fontId="5" fillId="7" borderId="9" xfId="0" applyNumberFormat="1" applyFont="1" applyFill="1" applyBorder="1" applyAlignment="1">
      <alignment horizontal="right" vertical="center"/>
    </xf>
    <xf numFmtId="170" fontId="4" fillId="7" borderId="9" xfId="0" applyNumberFormat="1" applyFont="1" applyFill="1" applyBorder="1" applyAlignment="1">
      <alignment horizontal="right" vertical="center"/>
    </xf>
    <xf numFmtId="170" fontId="7" fillId="2" borderId="9" xfId="0" applyNumberFormat="1" applyFont="1" applyFill="1" applyBorder="1" applyAlignment="1">
      <alignment horizontal="right" vertical="center"/>
    </xf>
    <xf numFmtId="170" fontId="4" fillId="14" borderId="9" xfId="0" applyNumberFormat="1" applyFont="1" applyFill="1" applyBorder="1" applyAlignment="1">
      <alignment horizontal="right" vertical="center"/>
    </xf>
    <xf numFmtId="176" fontId="3" fillId="14" borderId="9" xfId="0" applyNumberFormat="1" applyFont="1" applyFill="1" applyBorder="1" applyAlignment="1">
      <alignment horizontal="left" vertical="center"/>
    </xf>
    <xf numFmtId="176" fontId="4" fillId="14" borderId="9" xfId="0" applyNumberFormat="1" applyFont="1" applyFill="1" applyBorder="1" applyAlignment="1">
      <alignment horizontal="left" vertical="center"/>
    </xf>
    <xf numFmtId="175" fontId="3" fillId="14" borderId="9" xfId="0" applyNumberFormat="1" applyFont="1" applyFill="1" applyBorder="1" applyAlignment="1">
      <alignment horizontal="left" vertical="center"/>
    </xf>
    <xf numFmtId="0" fontId="5" fillId="13" borderId="9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vertical="center" wrapText="1"/>
    </xf>
    <xf numFmtId="0" fontId="3" fillId="12" borderId="9" xfId="0" applyFont="1" applyFill="1" applyBorder="1" applyAlignment="1">
      <alignment horizontal="right" vertical="center" wrapText="1"/>
    </xf>
    <xf numFmtId="0" fontId="0" fillId="0" borderId="26" xfId="0" applyBorder="1"/>
    <xf numFmtId="0" fontId="0" fillId="0" borderId="26" xfId="0" applyBorder="1" applyAlignment="1">
      <alignment wrapText="1"/>
    </xf>
    <xf numFmtId="0" fontId="11" fillId="4" borderId="9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4" fillId="0" borderId="26" xfId="0" applyFont="1" applyBorder="1" applyAlignment="1">
      <alignment vertical="center"/>
    </xf>
    <xf numFmtId="0" fontId="9" fillId="24" borderId="26" xfId="0" applyFont="1" applyFill="1" applyBorder="1" applyAlignment="1">
      <alignment horizontal="left" vertical="center"/>
    </xf>
    <xf numFmtId="0" fontId="3" fillId="24" borderId="26" xfId="0" applyFont="1" applyFill="1" applyBorder="1" applyAlignment="1">
      <alignment horizontal="left" vertical="center"/>
    </xf>
    <xf numFmtId="0" fontId="4" fillId="24" borderId="26" xfId="0" applyFont="1" applyFill="1" applyBorder="1" applyAlignment="1">
      <alignment horizontal="left" vertical="center"/>
    </xf>
    <xf numFmtId="0" fontId="11" fillId="25" borderId="9" xfId="0" applyFont="1" applyFill="1" applyBorder="1" applyAlignment="1">
      <alignment horizontal="left" vertical="center"/>
    </xf>
    <xf numFmtId="0" fontId="3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24" borderId="2" xfId="0" applyFont="1" applyFill="1" applyBorder="1" applyAlignment="1">
      <alignment vertical="center"/>
    </xf>
    <xf numFmtId="0" fontId="4" fillId="24" borderId="29" xfId="0" applyFont="1" applyFill="1" applyBorder="1" applyAlignment="1">
      <alignment vertical="center"/>
    </xf>
    <xf numFmtId="0" fontId="4" fillId="24" borderId="7" xfId="0" applyFont="1" applyFill="1" applyBorder="1" applyAlignment="1">
      <alignment vertical="center"/>
    </xf>
    <xf numFmtId="0" fontId="3" fillId="24" borderId="26" xfId="0" applyFont="1" applyFill="1" applyBorder="1" applyAlignment="1">
      <alignment vertical="center"/>
    </xf>
    <xf numFmtId="0" fontId="3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5" fillId="18" borderId="28" xfId="0" applyFont="1" applyFill="1" applyBorder="1" applyAlignment="1">
      <alignment horizontal="left" vertical="center"/>
    </xf>
    <xf numFmtId="0" fontId="4" fillId="18" borderId="28" xfId="0" applyFont="1" applyFill="1" applyBorder="1" applyAlignment="1">
      <alignment horizontal="left" vertical="center"/>
    </xf>
    <xf numFmtId="0" fontId="3" fillId="18" borderId="28" xfId="0" applyFont="1" applyFill="1" applyBorder="1" applyAlignment="1">
      <alignment horizontal="left" vertical="center"/>
    </xf>
    <xf numFmtId="0" fontId="3" fillId="0" borderId="26" xfId="0" applyFont="1" applyBorder="1" applyAlignment="1">
      <alignment vertical="center"/>
    </xf>
    <xf numFmtId="0" fontId="13" fillId="18" borderId="9" xfId="0" applyFont="1" applyFill="1" applyBorder="1" applyAlignment="1">
      <alignment horizontal="right" vertical="center" wrapText="1"/>
    </xf>
    <xf numFmtId="0" fontId="15" fillId="27" borderId="27" xfId="0" applyFont="1" applyFill="1" applyBorder="1"/>
    <xf numFmtId="0" fontId="16" fillId="27" borderId="27" xfId="0" applyFont="1" applyFill="1" applyBorder="1"/>
    <xf numFmtId="0" fontId="16" fillId="27" borderId="27" xfId="0" applyFont="1" applyFill="1" applyBorder="1" applyAlignment="1">
      <alignment wrapText="1"/>
    </xf>
    <xf numFmtId="0" fontId="12" fillId="0" borderId="26" xfId="0" applyFont="1" applyBorder="1"/>
    <xf numFmtId="0" fontId="14" fillId="0" borderId="26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4" fillId="9" borderId="5" xfId="0" applyFont="1" applyFill="1" applyBorder="1" applyAlignment="1">
      <alignment horizontal="right" vertical="center" wrapText="1"/>
    </xf>
    <xf numFmtId="0" fontId="17" fillId="26" borderId="0" xfId="0" applyFont="1" applyFill="1"/>
    <xf numFmtId="0" fontId="15" fillId="27" borderId="27" xfId="0" applyFont="1" applyFill="1" applyBorder="1" applyAlignment="1">
      <alignment wrapText="1"/>
    </xf>
    <xf numFmtId="0" fontId="4" fillId="14" borderId="9" xfId="0" applyFont="1" applyFill="1" applyBorder="1" applyAlignment="1">
      <alignment vertical="center"/>
    </xf>
    <xf numFmtId="0" fontId="12" fillId="0" borderId="31" xfId="0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0" fontId="5" fillId="19" borderId="9" xfId="0" applyFont="1" applyFill="1" applyBorder="1" applyAlignment="1">
      <alignment horizontal="left" vertical="center"/>
    </xf>
    <xf numFmtId="0" fontId="5" fillId="19" borderId="9" xfId="0" applyFont="1" applyFill="1" applyBorder="1" applyAlignment="1">
      <alignment horizontal="right" vertical="center"/>
    </xf>
    <xf numFmtId="0" fontId="5" fillId="19" borderId="9" xfId="0" applyFont="1" applyFill="1" applyBorder="1" applyAlignment="1">
      <alignment vertical="center"/>
    </xf>
    <xf numFmtId="0" fontId="4" fillId="15" borderId="9" xfId="0" applyFont="1" applyFill="1" applyBorder="1" applyAlignment="1">
      <alignment horizontal="left" vertical="center"/>
    </xf>
    <xf numFmtId="0" fontId="4" fillId="15" borderId="9" xfId="0" applyFont="1" applyFill="1" applyBorder="1" applyAlignment="1">
      <alignment horizontal="right" vertical="center"/>
    </xf>
    <xf numFmtId="0" fontId="4" fillId="16" borderId="9" xfId="0" applyFont="1" applyFill="1" applyBorder="1" applyAlignment="1">
      <alignment horizontal="right" vertical="center" wrapText="1"/>
    </xf>
    <xf numFmtId="0" fontId="4" fillId="16" borderId="9" xfId="0" applyFont="1" applyFill="1" applyBorder="1" applyAlignment="1">
      <alignment horizontal="right" vertical="center"/>
    </xf>
    <xf numFmtId="0" fontId="5" fillId="15" borderId="9" xfId="0" applyFont="1" applyFill="1" applyBorder="1" applyAlignment="1">
      <alignment horizontal="left" vertical="center"/>
    </xf>
    <xf numFmtId="0" fontId="5" fillId="15" borderId="9" xfId="0" applyFont="1" applyFill="1" applyBorder="1" applyAlignment="1">
      <alignment horizontal="right" vertical="center"/>
    </xf>
    <xf numFmtId="0" fontId="5" fillId="15" borderId="9" xfId="0" applyFont="1" applyFill="1" applyBorder="1" applyAlignment="1">
      <alignment vertical="center"/>
    </xf>
    <xf numFmtId="0" fontId="7" fillId="8" borderId="1" xfId="0" applyFont="1" applyFill="1" applyBorder="1" applyAlignment="1">
      <alignment horizontal="left" vertical="center"/>
    </xf>
    <xf numFmtId="0" fontId="7" fillId="8" borderId="2" xfId="0" applyFont="1" applyFill="1" applyBorder="1" applyAlignment="1">
      <alignment horizontal="right" vertical="center"/>
    </xf>
    <xf numFmtId="0" fontId="7" fillId="8" borderId="2" xfId="0" applyFont="1" applyFill="1" applyBorder="1" applyAlignment="1">
      <alignment vertical="center"/>
    </xf>
    <xf numFmtId="0" fontId="7" fillId="8" borderId="3" xfId="0" applyFont="1" applyFill="1" applyBorder="1" applyAlignment="1">
      <alignment vertical="center"/>
    </xf>
    <xf numFmtId="0" fontId="4" fillId="15" borderId="9" xfId="0" applyFont="1" applyFill="1" applyBorder="1" applyAlignment="1">
      <alignment vertical="center"/>
    </xf>
    <xf numFmtId="0" fontId="3" fillId="16" borderId="9" xfId="0" applyFont="1" applyFill="1" applyBorder="1" applyAlignment="1">
      <alignment horizontal="right" vertical="center"/>
    </xf>
    <xf numFmtId="0" fontId="4" fillId="19" borderId="9" xfId="0" applyFont="1" applyFill="1" applyBorder="1" applyAlignment="1">
      <alignment horizontal="left" vertical="center"/>
    </xf>
    <xf numFmtId="0" fontId="4" fillId="19" borderId="9" xfId="0" applyFont="1" applyFill="1" applyBorder="1" applyAlignment="1">
      <alignment horizontal="right" vertical="center"/>
    </xf>
    <xf numFmtId="0" fontId="4" fillId="19" borderId="9" xfId="0" applyFont="1" applyFill="1" applyBorder="1" applyAlignment="1">
      <alignment vertical="center"/>
    </xf>
    <xf numFmtId="0" fontId="3" fillId="20" borderId="9" xfId="0" applyFont="1" applyFill="1" applyBorder="1" applyAlignment="1">
      <alignment horizontal="right" vertical="center"/>
    </xf>
    <xf numFmtId="0" fontId="4" fillId="20" borderId="9" xfId="0" applyFont="1" applyFill="1" applyBorder="1" applyAlignment="1">
      <alignment horizontal="right" vertical="center" wrapText="1"/>
    </xf>
    <xf numFmtId="0" fontId="4" fillId="20" borderId="9" xfId="0" applyFont="1" applyFill="1" applyBorder="1" applyAlignment="1">
      <alignment horizontal="right" vertical="center"/>
    </xf>
    <xf numFmtId="0" fontId="4" fillId="17" borderId="9" xfId="0" applyFont="1" applyFill="1" applyBorder="1" applyAlignment="1">
      <alignment horizontal="left" vertical="center"/>
    </xf>
    <xf numFmtId="0" fontId="4" fillId="17" borderId="9" xfId="0" applyFont="1" applyFill="1" applyBorder="1" applyAlignment="1">
      <alignment horizontal="right" vertical="center"/>
    </xf>
    <xf numFmtId="0" fontId="4" fillId="17" borderId="9" xfId="0" applyFont="1" applyFill="1" applyBorder="1" applyAlignment="1">
      <alignment vertical="center"/>
    </xf>
    <xf numFmtId="0" fontId="4" fillId="17" borderId="30" xfId="0" applyFont="1" applyFill="1" applyBorder="1" applyAlignment="1">
      <alignment vertical="center"/>
    </xf>
    <xf numFmtId="0" fontId="3" fillId="18" borderId="9" xfId="0" applyFont="1" applyFill="1" applyBorder="1" applyAlignment="1">
      <alignment horizontal="right" vertical="center"/>
    </xf>
    <xf numFmtId="0" fontId="4" fillId="18" borderId="9" xfId="0" applyFont="1" applyFill="1" applyBorder="1" applyAlignment="1">
      <alignment horizontal="right" vertical="center" wrapText="1"/>
    </xf>
    <xf numFmtId="0" fontId="4" fillId="18" borderId="9" xfId="0" applyFont="1" applyFill="1" applyBorder="1" applyAlignment="1">
      <alignment horizontal="right" vertical="center"/>
    </xf>
    <xf numFmtId="0" fontId="4" fillId="17" borderId="28" xfId="0" applyFont="1" applyFill="1" applyBorder="1" applyAlignment="1">
      <alignment horizontal="left" vertical="center"/>
    </xf>
    <xf numFmtId="0" fontId="3" fillId="13" borderId="9" xfId="0" applyFont="1" applyFill="1" applyBorder="1" applyAlignment="1">
      <alignment horizontal="left" vertical="center"/>
    </xf>
    <xf numFmtId="0" fontId="3" fillId="13" borderId="9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21" borderId="9" xfId="0" applyFont="1" applyFill="1" applyBorder="1" applyAlignment="1">
      <alignment horizontal="left" vertical="center"/>
    </xf>
    <xf numFmtId="0" fontId="5" fillId="21" borderId="9" xfId="0" applyFont="1" applyFill="1" applyBorder="1" applyAlignment="1">
      <alignment horizontal="right" vertical="center"/>
    </xf>
    <xf numFmtId="0" fontId="5" fillId="21" borderId="9" xfId="0" applyFont="1" applyFill="1" applyBorder="1" applyAlignment="1">
      <alignment vertical="center"/>
    </xf>
    <xf numFmtId="0" fontId="7" fillId="11" borderId="1" xfId="0" applyFont="1" applyFill="1" applyBorder="1" applyAlignment="1">
      <alignment horizontal="left" vertical="center"/>
    </xf>
    <xf numFmtId="0" fontId="7" fillId="11" borderId="2" xfId="0" applyFont="1" applyFill="1" applyBorder="1" applyAlignment="1">
      <alignment horizontal="right" vertical="center"/>
    </xf>
    <xf numFmtId="0" fontId="7" fillId="11" borderId="2" xfId="0" applyFont="1" applyFill="1" applyBorder="1" applyAlignment="1">
      <alignment vertical="center"/>
    </xf>
    <xf numFmtId="0" fontId="7" fillId="11" borderId="3" xfId="0" applyFont="1" applyFill="1" applyBorder="1" applyAlignment="1">
      <alignment vertical="center"/>
    </xf>
    <xf numFmtId="0" fontId="4" fillId="21" borderId="9" xfId="0" applyFont="1" applyFill="1" applyBorder="1" applyAlignment="1">
      <alignment horizontal="left" vertical="center"/>
    </xf>
    <xf numFmtId="0" fontId="4" fillId="21" borderId="9" xfId="0" applyFont="1" applyFill="1" applyBorder="1" applyAlignment="1">
      <alignment horizontal="right" vertical="center"/>
    </xf>
    <xf numFmtId="0" fontId="4" fillId="21" borderId="9" xfId="0" applyFont="1" applyFill="1" applyBorder="1" applyAlignment="1">
      <alignment vertical="center"/>
    </xf>
    <xf numFmtId="0" fontId="3" fillId="22" borderId="9" xfId="0" applyFont="1" applyFill="1" applyBorder="1" applyAlignment="1">
      <alignment horizontal="right" vertical="center"/>
    </xf>
    <xf numFmtId="0" fontId="4" fillId="22" borderId="9" xfId="0" applyFont="1" applyFill="1" applyBorder="1" applyAlignment="1">
      <alignment horizontal="right" vertical="center" wrapText="1"/>
    </xf>
    <xf numFmtId="0" fontId="4" fillId="22" borderId="9" xfId="0" applyFont="1" applyFill="1" applyBorder="1" applyAlignment="1">
      <alignment horizontal="right" vertical="center"/>
    </xf>
    <xf numFmtId="0" fontId="3" fillId="13" borderId="26" xfId="0" applyFont="1" applyFill="1" applyBorder="1" applyAlignment="1">
      <alignment horizontal="right" vertical="center"/>
    </xf>
    <xf numFmtId="0" fontId="3" fillId="13" borderId="26" xfId="0" applyFont="1" applyFill="1" applyBorder="1" applyAlignment="1">
      <alignment horizontal="right" vertical="center" wrapText="1"/>
    </xf>
    <xf numFmtId="169" fontId="3" fillId="14" borderId="31" xfId="0" applyNumberFormat="1" applyFont="1" applyFill="1" applyBorder="1" applyAlignment="1">
      <alignment horizontal="right" vertical="center" wrapText="1"/>
    </xf>
    <xf numFmtId="169" fontId="3" fillId="14" borderId="26" xfId="0" applyNumberFormat="1" applyFont="1" applyFill="1" applyBorder="1" applyAlignment="1">
      <alignment horizontal="right" vertical="center" wrapText="1"/>
    </xf>
    <xf numFmtId="170" fontId="3" fillId="14" borderId="26" xfId="0" applyNumberFormat="1" applyFont="1" applyFill="1" applyBorder="1" applyAlignment="1">
      <alignment horizontal="right" vertical="center" wrapText="1"/>
    </xf>
    <xf numFmtId="170" fontId="4" fillId="14" borderId="26" xfId="0" applyNumberFormat="1" applyFont="1" applyFill="1" applyBorder="1" applyAlignment="1">
      <alignment horizontal="right" vertical="center" wrapText="1"/>
    </xf>
    <xf numFmtId="0" fontId="4" fillId="14" borderId="26" xfId="0" applyFont="1" applyFill="1" applyBorder="1" applyAlignment="1">
      <alignment horizontal="right" vertical="center" wrapText="1"/>
    </xf>
    <xf numFmtId="0" fontId="3" fillId="14" borderId="26" xfId="0" applyFont="1" applyFill="1" applyBorder="1" applyAlignment="1">
      <alignment horizontal="right" vertical="center" wrapText="1"/>
    </xf>
    <xf numFmtId="0" fontId="4" fillId="14" borderId="26" xfId="0" applyFont="1" applyFill="1" applyBorder="1" applyAlignment="1">
      <alignment horizontal="right" vertical="center"/>
    </xf>
    <xf numFmtId="0" fontId="3" fillId="24" borderId="26" xfId="0" applyFont="1" applyFill="1" applyBorder="1" applyAlignment="1">
      <alignment horizontal="right" vertical="center"/>
    </xf>
    <xf numFmtId="0" fontId="4" fillId="24" borderId="26" xfId="0" applyFont="1" applyFill="1" applyBorder="1" applyAlignment="1">
      <alignment horizontal="right" vertical="center"/>
    </xf>
    <xf numFmtId="164" fontId="4" fillId="24" borderId="26" xfId="0" applyNumberFormat="1" applyFont="1" applyFill="1" applyBorder="1" applyAlignment="1">
      <alignment horizontal="right" vertical="center"/>
    </xf>
    <xf numFmtId="0" fontId="4" fillId="15" borderId="26" xfId="0" applyFont="1" applyFill="1" applyBorder="1" applyAlignment="1">
      <alignment horizontal="right" vertical="center"/>
    </xf>
    <xf numFmtId="0" fontId="5" fillId="16" borderId="26" xfId="0" applyFont="1" applyFill="1" applyBorder="1" applyAlignment="1">
      <alignment horizontal="center" vertical="center"/>
    </xf>
    <xf numFmtId="168" fontId="4" fillId="16" borderId="26" xfId="0" applyNumberFormat="1" applyFont="1" applyFill="1" applyBorder="1" applyAlignment="1">
      <alignment horizontal="right" vertical="center"/>
    </xf>
    <xf numFmtId="168" fontId="3" fillId="16" borderId="26" xfId="0" applyNumberFormat="1" applyFont="1" applyFill="1" applyBorder="1" applyAlignment="1">
      <alignment horizontal="right" vertical="center"/>
    </xf>
    <xf numFmtId="0" fontId="4" fillId="17" borderId="26" xfId="0" applyFont="1" applyFill="1" applyBorder="1" applyAlignment="1">
      <alignment horizontal="right" vertical="center"/>
    </xf>
    <xf numFmtId="0" fontId="5" fillId="18" borderId="26" xfId="0" applyFont="1" applyFill="1" applyBorder="1" applyAlignment="1">
      <alignment horizontal="center" vertical="center"/>
    </xf>
    <xf numFmtId="168" fontId="4" fillId="18" borderId="26" xfId="0" applyNumberFormat="1" applyFont="1" applyFill="1" applyBorder="1" applyAlignment="1">
      <alignment horizontal="right" vertical="center"/>
    </xf>
    <xf numFmtId="168" fontId="3" fillId="18" borderId="26" xfId="0" applyNumberFormat="1" applyFont="1" applyFill="1" applyBorder="1" applyAlignment="1">
      <alignment horizontal="right" vertical="center"/>
    </xf>
    <xf numFmtId="0" fontId="4" fillId="19" borderId="26" xfId="0" applyFont="1" applyFill="1" applyBorder="1" applyAlignment="1">
      <alignment horizontal="right" vertical="center"/>
    </xf>
    <xf numFmtId="0" fontId="5" fillId="20" borderId="26" xfId="0" applyFont="1" applyFill="1" applyBorder="1" applyAlignment="1">
      <alignment horizontal="center" vertical="center"/>
    </xf>
    <xf numFmtId="168" fontId="4" fillId="20" borderId="26" xfId="0" applyNumberFormat="1" applyFont="1" applyFill="1" applyBorder="1" applyAlignment="1">
      <alignment horizontal="right" vertical="center"/>
    </xf>
    <xf numFmtId="168" fontId="3" fillId="20" borderId="26" xfId="0" applyNumberFormat="1" applyFont="1" applyFill="1" applyBorder="1" applyAlignment="1">
      <alignment horizontal="right" vertical="center"/>
    </xf>
    <xf numFmtId="0" fontId="4" fillId="21" borderId="26" xfId="0" applyFont="1" applyFill="1" applyBorder="1" applyAlignment="1">
      <alignment horizontal="right" vertical="center"/>
    </xf>
    <xf numFmtId="0" fontId="5" fillId="22" borderId="26" xfId="0" applyFont="1" applyFill="1" applyBorder="1" applyAlignment="1">
      <alignment horizontal="center" vertical="center"/>
    </xf>
    <xf numFmtId="168" fontId="4" fillId="22" borderId="26" xfId="0" applyNumberFormat="1" applyFont="1" applyFill="1" applyBorder="1" applyAlignment="1">
      <alignment horizontal="right" vertical="center"/>
    </xf>
    <xf numFmtId="168" fontId="3" fillId="22" borderId="26" xfId="0" applyNumberFormat="1" applyFont="1" applyFill="1" applyBorder="1" applyAlignment="1">
      <alignment horizontal="right" vertical="center"/>
    </xf>
    <xf numFmtId="0" fontId="4" fillId="23" borderId="26" xfId="0" applyFont="1" applyFill="1" applyBorder="1" applyAlignment="1">
      <alignment vertical="center"/>
    </xf>
    <xf numFmtId="0" fontId="3" fillId="15" borderId="26" xfId="0" applyFont="1" applyFill="1" applyBorder="1" applyAlignment="1">
      <alignment vertical="center"/>
    </xf>
    <xf numFmtId="168" fontId="4" fillId="15" borderId="26" xfId="0" applyNumberFormat="1" applyFont="1" applyFill="1" applyBorder="1" applyAlignment="1">
      <alignment vertical="center"/>
    </xf>
    <xf numFmtId="0" fontId="3" fillId="13" borderId="26" xfId="0" applyFont="1" applyFill="1" applyBorder="1" applyAlignment="1">
      <alignment vertical="center"/>
    </xf>
    <xf numFmtId="0" fontId="4" fillId="14" borderId="26" xfId="0" applyFont="1" applyFill="1" applyBorder="1" applyAlignment="1">
      <alignment vertical="center"/>
    </xf>
    <xf numFmtId="0" fontId="4" fillId="7" borderId="30" xfId="0" applyFont="1" applyFill="1" applyBorder="1" applyAlignment="1">
      <alignment horizontal="left" vertical="center"/>
    </xf>
    <xf numFmtId="169" fontId="4" fillId="7" borderId="30" xfId="0" applyNumberFormat="1" applyFont="1" applyFill="1" applyBorder="1" applyAlignment="1">
      <alignment horizontal="right" vertical="center"/>
    </xf>
    <xf numFmtId="168" fontId="4" fillId="7" borderId="30" xfId="0" applyNumberFormat="1" applyFont="1" applyFill="1" applyBorder="1" applyAlignment="1">
      <alignment horizontal="right" vertical="center"/>
    </xf>
    <xf numFmtId="169" fontId="4" fillId="24" borderId="26" xfId="0" applyNumberFormat="1" applyFont="1" applyFill="1" applyBorder="1" applyAlignment="1">
      <alignment horizontal="right" vertical="center"/>
    </xf>
    <xf numFmtId="165" fontId="5" fillId="24" borderId="26" xfId="0" applyNumberFormat="1" applyFont="1" applyFill="1" applyBorder="1" applyAlignment="1">
      <alignment horizontal="left" vertical="center"/>
    </xf>
    <xf numFmtId="170" fontId="5" fillId="24" borderId="26" xfId="0" applyNumberFormat="1" applyFont="1" applyFill="1" applyBorder="1" applyAlignment="1">
      <alignment horizontal="right" vertical="center"/>
    </xf>
    <xf numFmtId="168" fontId="4" fillId="24" borderId="26" xfId="0" applyNumberFormat="1" applyFont="1" applyFill="1" applyBorder="1" applyAlignment="1">
      <alignment horizontal="right" vertical="center"/>
    </xf>
    <xf numFmtId="0" fontId="5" fillId="24" borderId="26" xfId="0" applyFont="1" applyFill="1" applyBorder="1" applyAlignment="1">
      <alignment horizontal="left" vertical="center"/>
    </xf>
    <xf numFmtId="165" fontId="5" fillId="24" borderId="26" xfId="0" applyNumberFormat="1" applyFont="1" applyFill="1" applyBorder="1" applyAlignment="1">
      <alignment vertical="center"/>
    </xf>
    <xf numFmtId="0" fontId="4" fillId="15" borderId="28" xfId="0" applyFont="1" applyFill="1" applyBorder="1" applyAlignment="1">
      <alignment horizontal="left" vertical="center"/>
    </xf>
    <xf numFmtId="0" fontId="5" fillId="16" borderId="28" xfId="0" applyFont="1" applyFill="1" applyBorder="1" applyAlignment="1">
      <alignment horizontal="left" vertical="center"/>
    </xf>
    <xf numFmtId="0" fontId="4" fillId="16" borderId="28" xfId="0" applyFont="1" applyFill="1" applyBorder="1" applyAlignment="1">
      <alignment horizontal="left" vertical="center"/>
    </xf>
    <xf numFmtId="0" fontId="4" fillId="15" borderId="30" xfId="0" applyFont="1" applyFill="1" applyBorder="1" applyAlignment="1">
      <alignment vertical="center"/>
    </xf>
    <xf numFmtId="171" fontId="4" fillId="24" borderId="29" xfId="0" applyNumberFormat="1" applyFont="1" applyFill="1" applyBorder="1" applyAlignment="1">
      <alignment vertical="center"/>
    </xf>
    <xf numFmtId="171" fontId="4" fillId="24" borderId="7" xfId="0" applyNumberFormat="1" applyFont="1" applyFill="1" applyBorder="1" applyAlignment="1">
      <alignment vertical="center"/>
    </xf>
    <xf numFmtId="177" fontId="4" fillId="16" borderId="30" xfId="0" applyNumberFormat="1" applyFont="1" applyFill="1" applyBorder="1" applyAlignment="1">
      <alignment horizontal="left" vertical="center"/>
    </xf>
    <xf numFmtId="169" fontId="4" fillId="16" borderId="30" xfId="0" applyNumberFormat="1" applyFont="1" applyFill="1" applyBorder="1" applyAlignment="1">
      <alignment horizontal="right" vertical="center"/>
    </xf>
    <xf numFmtId="169" fontId="3" fillId="16" borderId="30" xfId="0" applyNumberFormat="1" applyFont="1" applyFill="1" applyBorder="1" applyAlignment="1">
      <alignment horizontal="right" vertical="center"/>
    </xf>
    <xf numFmtId="0" fontId="5" fillId="17" borderId="32" xfId="0" applyFont="1" applyFill="1" applyBorder="1" applyAlignment="1">
      <alignment horizontal="left" vertical="center"/>
    </xf>
    <xf numFmtId="0" fontId="5" fillId="17" borderId="32" xfId="0" applyFont="1" applyFill="1" applyBorder="1" applyAlignment="1">
      <alignment horizontal="right" vertical="center"/>
    </xf>
    <xf numFmtId="0" fontId="5" fillId="17" borderId="32" xfId="0" applyFont="1" applyFill="1" applyBorder="1" applyAlignment="1">
      <alignment vertical="center"/>
    </xf>
    <xf numFmtId="0" fontId="7" fillId="24" borderId="26" xfId="0" applyFont="1" applyFill="1" applyBorder="1" applyAlignment="1">
      <alignment horizontal="left" vertical="center"/>
    </xf>
    <xf numFmtId="0" fontId="7" fillId="24" borderId="26" xfId="0" applyFont="1" applyFill="1" applyBorder="1" applyAlignment="1">
      <alignment horizontal="right" vertical="center"/>
    </xf>
    <xf numFmtId="0" fontId="7" fillId="24" borderId="26" xfId="0" applyFont="1" applyFill="1" applyBorder="1" applyAlignment="1">
      <alignment vertical="center"/>
    </xf>
    <xf numFmtId="0" fontId="4" fillId="19" borderId="28" xfId="0" applyFont="1" applyFill="1" applyBorder="1" applyAlignment="1">
      <alignment horizontal="left" vertical="center"/>
    </xf>
    <xf numFmtId="0" fontId="5" fillId="20" borderId="28" xfId="0" applyFont="1" applyFill="1" applyBorder="1" applyAlignment="1">
      <alignment horizontal="left" vertical="center"/>
    </xf>
    <xf numFmtId="0" fontId="4" fillId="20" borderId="28" xfId="0" applyFont="1" applyFill="1" applyBorder="1" applyAlignment="1">
      <alignment horizontal="left" vertical="center"/>
    </xf>
    <xf numFmtId="0" fontId="4" fillId="19" borderId="30" xfId="0" applyFont="1" applyFill="1" applyBorder="1" applyAlignment="1">
      <alignment vertical="center"/>
    </xf>
    <xf numFmtId="0" fontId="3" fillId="20" borderId="28" xfId="0" applyFont="1" applyFill="1" applyBorder="1" applyAlignment="1">
      <alignment horizontal="left" vertical="center"/>
    </xf>
    <xf numFmtId="0" fontId="7" fillId="24" borderId="33" xfId="0" applyFont="1" applyFill="1" applyBorder="1" applyAlignment="1">
      <alignment vertical="center"/>
    </xf>
    <xf numFmtId="0" fontId="4" fillId="21" borderId="28" xfId="0" applyFont="1" applyFill="1" applyBorder="1" applyAlignment="1">
      <alignment horizontal="left" vertical="center"/>
    </xf>
    <xf numFmtId="0" fontId="5" fillId="22" borderId="28" xfId="0" applyFont="1" applyFill="1" applyBorder="1" applyAlignment="1">
      <alignment horizontal="left" vertical="center"/>
    </xf>
    <xf numFmtId="0" fontId="4" fillId="22" borderId="28" xfId="0" applyFont="1" applyFill="1" applyBorder="1" applyAlignment="1">
      <alignment horizontal="left" vertical="center"/>
    </xf>
    <xf numFmtId="0" fontId="3" fillId="22" borderId="28" xfId="0" applyFont="1" applyFill="1" applyBorder="1" applyAlignment="1">
      <alignment horizontal="left" vertical="center"/>
    </xf>
    <xf numFmtId="0" fontId="4" fillId="21" borderId="30" xfId="0" applyFont="1" applyFill="1" applyBorder="1" applyAlignment="1">
      <alignment vertical="center"/>
    </xf>
    <xf numFmtId="0" fontId="3" fillId="0" borderId="26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6" xfId="0" applyFont="1" applyBorder="1" applyAlignment="1">
      <alignment horizontal="right" vertical="center"/>
    </xf>
  </cellXfs>
  <cellStyles count="3">
    <cellStyle name="Normal" xfId="0" builtinId="0"/>
    <cellStyle name="Prosent" xfId="2" xr:uid="{00000000-0005-0000-0000-000001000000}"/>
    <cellStyle name="Valuta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21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7CE7A6A-0BEB-4692-8E87-F714CB9802C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82d00b3b-d6d6-4c57-aaa3-dc5bb622214c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1"/>
  <sheetViews>
    <sheetView showGridLines="0" tabSelected="1" workbookViewId="0">
      <selection activeCell="G12" sqref="G12"/>
    </sheetView>
  </sheetViews>
  <sheetFormatPr baseColWidth="10" defaultColWidth="11.109375" defaultRowHeight="14.4" x14ac:dyDescent="0.3"/>
  <cols>
    <col min="1" max="1" width="44" customWidth="1"/>
    <col min="2" max="2" width="18" customWidth="1"/>
    <col min="3" max="3" width="18.5546875" customWidth="1"/>
    <col min="4" max="6" width="13" customWidth="1"/>
    <col min="7" max="7" width="16" customWidth="1"/>
    <col min="8" max="8" width="27" customWidth="1"/>
    <col min="9" max="9" width="34" customWidth="1"/>
    <col min="10" max="10" width="22.5546875" customWidth="1"/>
    <col min="11" max="14" width="13" customWidth="1"/>
  </cols>
  <sheetData>
    <row r="1" spans="1:18" ht="42.6" customHeight="1" x14ac:dyDescent="0.3">
      <c r="A1" s="1" t="s">
        <v>0</v>
      </c>
      <c r="B1" s="3">
        <v>37.93</v>
      </c>
      <c r="C1" s="213" t="s">
        <v>1</v>
      </c>
      <c r="D1" s="4">
        <v>369.97867400000001</v>
      </c>
      <c r="E1" s="82"/>
      <c r="F1" s="82"/>
      <c r="G1" s="83"/>
      <c r="H1" s="8" t="s">
        <v>2</v>
      </c>
      <c r="I1" s="9"/>
      <c r="J1" s="10"/>
      <c r="K1" s="10"/>
      <c r="L1" s="10"/>
      <c r="M1" s="10"/>
      <c r="N1" s="10"/>
      <c r="O1" s="299"/>
    </row>
    <row r="2" spans="1:18" ht="26.4" customHeight="1" x14ac:dyDescent="0.3">
      <c r="A2" s="1" t="s">
        <v>3</v>
      </c>
      <c r="B2" s="4">
        <f>$D$1*(1+20%)</f>
        <v>443.97440879999999</v>
      </c>
      <c r="C2" s="213" t="s">
        <v>4</v>
      </c>
      <c r="D2" s="5">
        <v>46240</v>
      </c>
      <c r="E2" s="82"/>
      <c r="F2" s="82"/>
      <c r="G2" s="83"/>
      <c r="H2" s="24" t="s">
        <v>5</v>
      </c>
      <c r="I2" s="23" t="s">
        <v>6</v>
      </c>
      <c r="J2" s="25" t="s">
        <v>7</v>
      </c>
      <c r="K2" s="25" t="s">
        <v>8</v>
      </c>
      <c r="L2" s="25" t="s">
        <v>9</v>
      </c>
      <c r="M2" s="25" t="s">
        <v>10</v>
      </c>
      <c r="N2" s="25" t="s">
        <v>11</v>
      </c>
      <c r="O2" s="300" t="s">
        <v>157</v>
      </c>
    </row>
    <row r="3" spans="1:18" ht="14.4" customHeight="1" x14ac:dyDescent="0.3">
      <c r="A3" s="2"/>
      <c r="B3" s="6"/>
      <c r="C3" s="213" t="s">
        <v>12</v>
      </c>
      <c r="D3" s="7">
        <v>0.95</v>
      </c>
      <c r="E3" s="82"/>
      <c r="F3" s="82"/>
      <c r="G3" s="83"/>
      <c r="H3" s="16" t="s">
        <v>13</v>
      </c>
      <c r="I3" s="26">
        <f>$B$1</f>
        <v>37.93</v>
      </c>
      <c r="J3" s="27">
        <f>AVERAGE(F267,F280)</f>
        <v>60.297732187666575</v>
      </c>
      <c r="K3" s="27">
        <f>AVERAGE(F86,F99)</f>
        <v>97.22121655507712</v>
      </c>
      <c r="L3" s="27">
        <f>AVERAGE(F120,F133)</f>
        <v>189.73841358939154</v>
      </c>
      <c r="M3" s="27">
        <f>AVERAGE(F153,F167)</f>
        <v>253.93130271791466</v>
      </c>
      <c r="N3" s="27">
        <f>AVERAGE(F187,F201)</f>
        <v>387.5791696921624</v>
      </c>
      <c r="O3" s="301">
        <f>AVERAGE(F227,F241)</f>
        <v>555.8919912723992</v>
      </c>
      <c r="P3" s="246" t="s">
        <v>135</v>
      </c>
      <c r="Q3" s="247"/>
      <c r="R3" s="247"/>
    </row>
    <row r="4" spans="1:18" ht="14.4" customHeight="1" x14ac:dyDescent="0.3">
      <c r="A4" s="151" t="s">
        <v>142</v>
      </c>
      <c r="B4" s="152"/>
      <c r="C4" s="152"/>
      <c r="D4" s="152"/>
      <c r="E4" s="152"/>
      <c r="F4" s="152"/>
      <c r="G4" s="83"/>
      <c r="H4" s="20" t="s">
        <v>14</v>
      </c>
      <c r="I4" s="26">
        <f>$B$1</f>
        <v>37.93</v>
      </c>
      <c r="J4" s="27">
        <f>J3/(1+J6)^$I$7</f>
        <v>22.588995624288977</v>
      </c>
      <c r="K4" s="27">
        <f>K3/(1+K6)^$I$7</f>
        <v>43.587661407766781</v>
      </c>
      <c r="L4" s="27">
        <f>L3/(1+L6)^$I$7</f>
        <v>102.58521371453382</v>
      </c>
      <c r="M4" s="27">
        <f>M3/(1+M6)^$I$7</f>
        <v>137.29216169426073</v>
      </c>
      <c r="N4" s="27">
        <f>N3/(1+N6)^$I$7</f>
        <v>230.82844676497274</v>
      </c>
      <c r="O4" s="302">
        <f>O3/(1+O6)^$I$7</f>
        <v>331.06961092984272</v>
      </c>
    </row>
    <row r="5" spans="1:18" ht="14.4" customHeight="1" x14ac:dyDescent="0.3">
      <c r="A5" s="154" t="s">
        <v>15</v>
      </c>
      <c r="B5" s="155">
        <v>2026</v>
      </c>
      <c r="C5" s="155">
        <v>2027</v>
      </c>
      <c r="D5" s="155">
        <v>2028</v>
      </c>
      <c r="E5" s="155">
        <v>2029</v>
      </c>
      <c r="F5" s="155">
        <v>2030</v>
      </c>
      <c r="G5" s="84" t="s">
        <v>16</v>
      </c>
      <c r="H5" s="20" t="s">
        <v>17</v>
      </c>
      <c r="I5" s="28">
        <f>0</f>
        <v>0</v>
      </c>
      <c r="J5" s="29">
        <f>J4/$B$1-1</f>
        <v>-0.40445569142396576</v>
      </c>
      <c r="K5" s="29">
        <f>K4/$B$1-1</f>
        <v>0.14916059603919796</v>
      </c>
      <c r="L5" s="29">
        <f>L4/$B$1-1</f>
        <v>1.7045930322840448</v>
      </c>
      <c r="M5" s="29">
        <f>M4/$B$1-1</f>
        <v>2.6196193433762387</v>
      </c>
      <c r="N5" s="29">
        <f>N4/$B$1-1</f>
        <v>5.0856432049821443</v>
      </c>
      <c r="O5" s="303">
        <f>O4/$B$1-1</f>
        <v>7.7284368818835407</v>
      </c>
    </row>
    <row r="6" spans="1:18" ht="14.4" customHeight="1" x14ac:dyDescent="0.3">
      <c r="A6" s="156" t="s">
        <v>18</v>
      </c>
      <c r="B6" s="157">
        <f>B15*$D$3</f>
        <v>475</v>
      </c>
      <c r="C6" s="157">
        <f>C15*$D$3</f>
        <v>332.5</v>
      </c>
      <c r="D6" s="157">
        <f>D15*$D$3</f>
        <v>190</v>
      </c>
      <c r="E6" s="157">
        <f>E15*$D$3</f>
        <v>95</v>
      </c>
      <c r="F6" s="157">
        <f>F15*$D$3</f>
        <v>47.5</v>
      </c>
      <c r="G6" s="83"/>
      <c r="H6" s="20" t="s">
        <v>19</v>
      </c>
      <c r="I6" s="30"/>
      <c r="J6" s="31">
        <v>0.25</v>
      </c>
      <c r="K6" s="31">
        <v>0.2</v>
      </c>
      <c r="L6" s="31">
        <v>0.15</v>
      </c>
      <c r="M6" s="31">
        <v>0.15</v>
      </c>
      <c r="N6" s="31">
        <v>0.125</v>
      </c>
      <c r="O6" s="304">
        <v>0.125</v>
      </c>
    </row>
    <row r="7" spans="1:18" ht="14.4" customHeight="1" x14ac:dyDescent="0.3">
      <c r="A7" s="156" t="s">
        <v>20</v>
      </c>
      <c r="B7" s="157">
        <f t="shared" ref="B7:F8" si="0">B16*$D$3</f>
        <v>2052</v>
      </c>
      <c r="C7" s="157">
        <f t="shared" si="0"/>
        <v>1520</v>
      </c>
      <c r="D7" s="157">
        <f t="shared" si="0"/>
        <v>1425</v>
      </c>
      <c r="E7" s="157">
        <f t="shared" si="0"/>
        <v>1425</v>
      </c>
      <c r="F7" s="157">
        <f t="shared" si="0"/>
        <v>1425</v>
      </c>
      <c r="G7" s="83"/>
      <c r="H7" s="20" t="s">
        <v>21</v>
      </c>
      <c r="I7" s="32">
        <v>4.4000000000000004</v>
      </c>
      <c r="J7" s="18"/>
      <c r="K7" s="18"/>
      <c r="L7" s="18"/>
      <c r="M7" s="18"/>
      <c r="N7" s="18"/>
      <c r="O7" s="305"/>
    </row>
    <row r="8" spans="1:18" ht="28.8" customHeight="1" x14ac:dyDescent="0.3">
      <c r="A8" s="156" t="s">
        <v>22</v>
      </c>
      <c r="B8" s="157">
        <f t="shared" si="0"/>
        <v>0</v>
      </c>
      <c r="C8" s="157">
        <f t="shared" si="0"/>
        <v>760</v>
      </c>
      <c r="D8" s="157">
        <f t="shared" si="0"/>
        <v>1900</v>
      </c>
      <c r="E8" s="157">
        <f t="shared" si="0"/>
        <v>2660</v>
      </c>
      <c r="F8" s="157">
        <f t="shared" si="0"/>
        <v>2660</v>
      </c>
      <c r="G8" s="83"/>
      <c r="H8" s="22" t="s">
        <v>23</v>
      </c>
      <c r="I8" s="19"/>
      <c r="J8" s="18"/>
      <c r="K8" s="18"/>
      <c r="L8" s="18"/>
      <c r="M8" s="18"/>
      <c r="N8" s="18"/>
      <c r="O8" s="305"/>
    </row>
    <row r="9" spans="1:18" ht="14.4" customHeight="1" x14ac:dyDescent="0.3">
      <c r="A9" s="156" t="s">
        <v>24</v>
      </c>
      <c r="B9" s="157">
        <f t="shared" ref="B9:F11" si="1">B18*$D$3</f>
        <v>1843</v>
      </c>
      <c r="C9" s="157">
        <f t="shared" si="1"/>
        <v>1843</v>
      </c>
      <c r="D9" s="157">
        <f t="shared" si="1"/>
        <v>1843</v>
      </c>
      <c r="E9" s="157">
        <f t="shared" si="1"/>
        <v>1843</v>
      </c>
      <c r="F9" s="157">
        <f t="shared" si="1"/>
        <v>1843</v>
      </c>
      <c r="G9" s="83"/>
      <c r="H9" s="85"/>
      <c r="I9" s="86"/>
      <c r="J9" s="82"/>
      <c r="K9" s="82"/>
      <c r="L9" s="82"/>
      <c r="M9" s="82"/>
      <c r="N9" s="82"/>
      <c r="O9" s="82"/>
    </row>
    <row r="10" spans="1:18" ht="14.4" customHeight="1" x14ac:dyDescent="0.3">
      <c r="A10" s="156" t="s">
        <v>25</v>
      </c>
      <c r="B10" s="157">
        <f t="shared" si="1"/>
        <v>0</v>
      </c>
      <c r="C10" s="157">
        <f t="shared" si="1"/>
        <v>0</v>
      </c>
      <c r="D10" s="157">
        <f t="shared" si="1"/>
        <v>380</v>
      </c>
      <c r="E10" s="157">
        <f t="shared" si="1"/>
        <v>950</v>
      </c>
      <c r="F10" s="157">
        <f t="shared" si="1"/>
        <v>1710</v>
      </c>
      <c r="G10" s="83"/>
      <c r="H10" s="8" t="s">
        <v>26</v>
      </c>
      <c r="I10" s="9"/>
      <c r="J10" s="10"/>
      <c r="K10" s="10"/>
      <c r="L10" s="10"/>
      <c r="M10" s="10"/>
      <c r="N10" s="10"/>
      <c r="O10" s="299"/>
    </row>
    <row r="11" spans="1:18" ht="26.4" customHeight="1" x14ac:dyDescent="0.3">
      <c r="A11" s="156" t="s">
        <v>27</v>
      </c>
      <c r="B11" s="157">
        <f t="shared" si="1"/>
        <v>0</v>
      </c>
      <c r="C11" s="157">
        <f t="shared" si="1"/>
        <v>95</v>
      </c>
      <c r="D11" s="157">
        <f t="shared" si="1"/>
        <v>285</v>
      </c>
      <c r="E11" s="157">
        <f t="shared" si="1"/>
        <v>695.4</v>
      </c>
      <c r="F11" s="157">
        <f t="shared" si="1"/>
        <v>695.4</v>
      </c>
      <c r="G11" s="83"/>
      <c r="H11" s="20" t="s">
        <v>28</v>
      </c>
      <c r="I11" s="19" t="s">
        <v>29</v>
      </c>
      <c r="J11" s="18"/>
      <c r="K11" s="18" t="s">
        <v>30</v>
      </c>
      <c r="L11" s="18"/>
      <c r="M11" s="18" t="s">
        <v>31</v>
      </c>
      <c r="N11" s="18"/>
      <c r="O11" s="305"/>
    </row>
    <row r="12" spans="1:18" ht="26.4" customHeight="1" x14ac:dyDescent="0.3">
      <c r="A12" s="154" t="s">
        <v>32</v>
      </c>
      <c r="B12" s="158">
        <f>SUM(B6:B11)</f>
        <v>4370</v>
      </c>
      <c r="C12" s="158">
        <f>SUM(C6:C11)</f>
        <v>4550.5</v>
      </c>
      <c r="D12" s="158">
        <f>SUM(D6:D11)</f>
        <v>6023</v>
      </c>
      <c r="E12" s="158">
        <f>SUM(E6:E11)</f>
        <v>7668.4</v>
      </c>
      <c r="F12" s="158">
        <f>SUM(F6:F11)</f>
        <v>8380.9</v>
      </c>
      <c r="G12" s="83"/>
      <c r="H12" s="16" t="s">
        <v>33</v>
      </c>
      <c r="I12" s="19" t="s">
        <v>34</v>
      </c>
      <c r="J12" s="18"/>
      <c r="K12" s="18" t="s">
        <v>35</v>
      </c>
      <c r="L12" s="18"/>
      <c r="M12" s="18" t="s">
        <v>36</v>
      </c>
      <c r="N12" s="18"/>
      <c r="O12" s="305"/>
    </row>
    <row r="13" spans="1:18" ht="14.4" customHeight="1" x14ac:dyDescent="0.3">
      <c r="A13" s="86"/>
      <c r="B13" s="189"/>
      <c r="C13" s="189"/>
      <c r="D13" s="189"/>
      <c r="E13" s="190"/>
      <c r="F13" s="189"/>
      <c r="G13" s="83"/>
      <c r="H13" s="16" t="s">
        <v>37</v>
      </c>
      <c r="I13" s="19" t="s">
        <v>38</v>
      </c>
      <c r="J13" s="18"/>
      <c r="K13" s="18" t="s">
        <v>39</v>
      </c>
      <c r="L13" s="18"/>
      <c r="M13" s="18" t="s">
        <v>40</v>
      </c>
      <c r="N13" s="18"/>
      <c r="O13" s="305"/>
    </row>
    <row r="14" spans="1:18" ht="26.4" customHeight="1" x14ac:dyDescent="0.3">
      <c r="A14" s="151" t="s">
        <v>41</v>
      </c>
      <c r="B14" s="191">
        <v>2026</v>
      </c>
      <c r="C14" s="191">
        <v>2027</v>
      </c>
      <c r="D14" s="191">
        <v>2028</v>
      </c>
      <c r="E14" s="191">
        <v>2029</v>
      </c>
      <c r="F14" s="191">
        <v>2030</v>
      </c>
      <c r="G14" s="84"/>
      <c r="H14" s="20" t="s">
        <v>42</v>
      </c>
      <c r="I14" s="17" t="s">
        <v>43</v>
      </c>
      <c r="J14" s="21"/>
      <c r="K14" s="21" t="s">
        <v>44</v>
      </c>
      <c r="L14" s="21"/>
      <c r="M14" s="21" t="s">
        <v>45</v>
      </c>
      <c r="N14" s="21"/>
      <c r="O14" s="306"/>
    </row>
    <row r="15" spans="1:18" ht="26.4" customHeight="1" x14ac:dyDescent="0.3">
      <c r="A15" s="159" t="str">
        <f t="shared" ref="A15:A20" si="2">A6</f>
        <v>Bitcoin mining</v>
      </c>
      <c r="B15" s="160">
        <v>500</v>
      </c>
      <c r="C15" s="160">
        <v>350</v>
      </c>
      <c r="D15" s="160">
        <v>200</v>
      </c>
      <c r="E15" s="160">
        <v>100</v>
      </c>
      <c r="F15" s="160">
        <v>50</v>
      </c>
      <c r="G15" s="83"/>
      <c r="H15" s="16" t="s">
        <v>46</v>
      </c>
      <c r="I15" s="19" t="s">
        <v>47</v>
      </c>
      <c r="J15" s="18"/>
      <c r="K15" s="18"/>
      <c r="L15" s="18"/>
      <c r="M15" s="18"/>
      <c r="N15" s="18"/>
      <c r="O15" s="305"/>
    </row>
    <row r="16" spans="1:18" ht="14.4" customHeight="1" x14ac:dyDescent="0.3">
      <c r="A16" s="159" t="str">
        <f t="shared" si="2"/>
        <v>AI Cloud Canada / other contracted AI</v>
      </c>
      <c r="B16" s="160">
        <v>2160</v>
      </c>
      <c r="C16" s="160">
        <v>1600</v>
      </c>
      <c r="D16" s="160">
        <v>1500</v>
      </c>
      <c r="E16" s="160">
        <v>1500</v>
      </c>
      <c r="F16" s="160">
        <v>1500</v>
      </c>
      <c r="G16" s="83"/>
      <c r="H16" s="11" t="s">
        <v>48</v>
      </c>
      <c r="I16" s="13" t="s">
        <v>49</v>
      </c>
      <c r="J16" s="12"/>
      <c r="K16" s="12"/>
      <c r="L16" s="12"/>
      <c r="M16" s="12"/>
      <c r="N16" s="12"/>
      <c r="O16" s="307"/>
    </row>
    <row r="17" spans="1:15" ht="14.4" customHeight="1" x14ac:dyDescent="0.3">
      <c r="A17" s="159" t="str">
        <f t="shared" si="2"/>
        <v>Sweetwater 1 (timing revised)</v>
      </c>
      <c r="B17" s="160">
        <v>0</v>
      </c>
      <c r="C17" s="160">
        <v>800</v>
      </c>
      <c r="D17" s="160">
        <v>2000</v>
      </c>
      <c r="E17" s="160">
        <v>2800</v>
      </c>
      <c r="F17" s="160">
        <v>2800</v>
      </c>
      <c r="G17" s="83"/>
      <c r="H17" s="8" t="s">
        <v>50</v>
      </c>
      <c r="I17" s="9"/>
      <c r="J17" s="10"/>
      <c r="K17" s="10"/>
      <c r="L17" s="10"/>
      <c r="M17" s="10"/>
      <c r="N17" s="10"/>
      <c r="O17" s="299"/>
    </row>
    <row r="18" spans="1:15" ht="14.4" customHeight="1" x14ac:dyDescent="0.3">
      <c r="A18" s="159" t="str">
        <f t="shared" si="2"/>
        <v>Childress Horizon 1-4</v>
      </c>
      <c r="B18" s="160">
        <v>1940</v>
      </c>
      <c r="C18" s="160">
        <v>1940</v>
      </c>
      <c r="D18" s="160">
        <v>1940</v>
      </c>
      <c r="E18" s="160">
        <v>1940</v>
      </c>
      <c r="F18" s="160">
        <v>1940</v>
      </c>
      <c r="G18" s="83"/>
      <c r="H18" s="11" t="s">
        <v>51</v>
      </c>
      <c r="I18" s="33">
        <v>1940</v>
      </c>
      <c r="J18" s="82"/>
      <c r="K18" s="82"/>
      <c r="L18" s="82"/>
      <c r="M18" s="82"/>
      <c r="N18" s="82"/>
      <c r="O18" s="82"/>
    </row>
    <row r="19" spans="1:15" ht="14.4" customHeight="1" x14ac:dyDescent="0.3">
      <c r="A19" s="159" t="str">
        <f t="shared" si="2"/>
        <v>Oklahoma / Kiowa</v>
      </c>
      <c r="B19" s="160">
        <v>0</v>
      </c>
      <c r="C19" s="160">
        <v>0</v>
      </c>
      <c r="D19" s="160">
        <v>400</v>
      </c>
      <c r="E19" s="160">
        <v>1000</v>
      </c>
      <c r="F19" s="160">
        <v>1800</v>
      </c>
      <c r="G19" s="83"/>
      <c r="H19" s="11" t="s">
        <v>52</v>
      </c>
      <c r="I19" s="33">
        <v>3650</v>
      </c>
      <c r="J19" s="82"/>
      <c r="K19" s="82"/>
      <c r="L19" s="82"/>
      <c r="M19" s="82"/>
      <c r="N19" s="82"/>
      <c r="O19" s="82"/>
    </row>
    <row r="20" spans="1:15" ht="14.4" customHeight="1" x14ac:dyDescent="0.3">
      <c r="A20" s="159" t="str">
        <f t="shared" si="2"/>
        <v>Sweetwater 2 / other AI capacity</v>
      </c>
      <c r="B20" s="160">
        <v>0</v>
      </c>
      <c r="C20" s="160">
        <v>100</v>
      </c>
      <c r="D20" s="160">
        <v>300</v>
      </c>
      <c r="E20" s="160">
        <v>732</v>
      </c>
      <c r="F20" s="160">
        <v>732</v>
      </c>
      <c r="G20" s="83"/>
      <c r="H20" s="11" t="s">
        <v>53</v>
      </c>
      <c r="I20" s="33">
        <f>SUM(I18:I19)</f>
        <v>5590</v>
      </c>
      <c r="J20" s="82"/>
      <c r="K20" s="82"/>
      <c r="L20" s="82"/>
      <c r="M20" s="82"/>
      <c r="N20" s="82"/>
      <c r="O20" s="82"/>
    </row>
    <row r="21" spans="1:15" ht="14.4" customHeight="1" x14ac:dyDescent="0.3">
      <c r="A21" s="161" t="s">
        <v>54</v>
      </c>
      <c r="B21" s="162">
        <f>SUM(B15:B20)</f>
        <v>4600</v>
      </c>
      <c r="C21" s="162">
        <f>SUM(C15:C20)</f>
        <v>4790</v>
      </c>
      <c r="D21" s="162">
        <f>SUM(D15:D20)</f>
        <v>6340</v>
      </c>
      <c r="E21" s="162">
        <f>SUM(E15:E20)</f>
        <v>8072</v>
      </c>
      <c r="F21" s="162">
        <f>SUM(F15:F20)</f>
        <v>8822</v>
      </c>
      <c r="G21" s="83"/>
      <c r="H21" s="11" t="s">
        <v>55</v>
      </c>
      <c r="I21" s="33">
        <v>5810</v>
      </c>
      <c r="J21" s="82"/>
      <c r="K21" s="82"/>
      <c r="L21" s="82"/>
      <c r="M21" s="82"/>
      <c r="N21" s="82"/>
      <c r="O21" s="82"/>
    </row>
    <row r="22" spans="1:15" ht="14.4" customHeight="1" x14ac:dyDescent="0.3">
      <c r="A22" s="88"/>
      <c r="B22" s="189"/>
      <c r="C22" s="189"/>
      <c r="D22" s="189"/>
      <c r="E22" s="189"/>
      <c r="F22" s="189"/>
      <c r="G22" s="83"/>
      <c r="H22" s="11" t="s">
        <v>56</v>
      </c>
      <c r="I22" s="34">
        <f>I20/I21</f>
        <v>0.96213425129087782</v>
      </c>
      <c r="J22" s="82"/>
      <c r="K22" s="82"/>
      <c r="L22" s="82"/>
      <c r="M22" s="82"/>
      <c r="N22" s="82"/>
      <c r="O22" s="82"/>
    </row>
    <row r="23" spans="1:15" ht="14.4" customHeight="1" x14ac:dyDescent="0.3">
      <c r="A23" s="151" t="s">
        <v>143</v>
      </c>
      <c r="B23" s="192"/>
      <c r="C23" s="192"/>
      <c r="D23" s="192"/>
      <c r="E23" s="192"/>
      <c r="F23" s="192"/>
      <c r="G23" s="83"/>
      <c r="H23" s="83"/>
      <c r="I23" s="86"/>
      <c r="J23" s="82"/>
      <c r="K23" s="82"/>
      <c r="L23" s="82"/>
      <c r="M23" s="82"/>
      <c r="N23" s="82"/>
      <c r="O23" s="82"/>
    </row>
    <row r="24" spans="1:15" ht="18" customHeight="1" x14ac:dyDescent="0.3">
      <c r="A24" s="216" t="s">
        <v>133</v>
      </c>
      <c r="B24" s="193">
        <v>2026</v>
      </c>
      <c r="C24" s="193">
        <v>2027</v>
      </c>
      <c r="D24" s="193">
        <v>2028</v>
      </c>
      <c r="E24" s="193">
        <v>2029</v>
      </c>
      <c r="F24" s="193">
        <v>2030</v>
      </c>
      <c r="G24" s="84"/>
      <c r="H24" s="84"/>
      <c r="I24" s="186" t="s">
        <v>57</v>
      </c>
      <c r="J24" s="187" t="s">
        <v>58</v>
      </c>
      <c r="K24" s="89"/>
      <c r="L24" s="90"/>
      <c r="M24" s="91"/>
      <c r="N24" s="92"/>
      <c r="O24" s="308"/>
    </row>
    <row r="25" spans="1:15" ht="18" customHeight="1" x14ac:dyDescent="0.3">
      <c r="A25" s="164" t="s">
        <v>18</v>
      </c>
      <c r="B25" s="165">
        <f>B6*$J$25</f>
        <v>142.5</v>
      </c>
      <c r="C25" s="165">
        <f>C6*$J$25</f>
        <v>99.75</v>
      </c>
      <c r="D25" s="165">
        <f>D6*$J$25</f>
        <v>57</v>
      </c>
      <c r="E25" s="165">
        <f>E6*$J$25</f>
        <v>28.5</v>
      </c>
      <c r="F25" s="165">
        <f>F6*$J$25</f>
        <v>14.25</v>
      </c>
      <c r="G25" s="83"/>
      <c r="H25" s="83"/>
      <c r="I25" s="188" t="s">
        <v>18</v>
      </c>
      <c r="J25" s="206">
        <v>0.3</v>
      </c>
      <c r="K25" s="93"/>
      <c r="L25" s="94"/>
      <c r="M25" s="94"/>
      <c r="N25" s="95"/>
      <c r="O25" s="309"/>
    </row>
    <row r="26" spans="1:15" ht="18" customHeight="1" x14ac:dyDescent="0.3">
      <c r="A26" s="164" t="s">
        <v>59</v>
      </c>
      <c r="B26" s="165">
        <f>B7*$J$26</f>
        <v>1600.56</v>
      </c>
      <c r="C26" s="165">
        <f>C7*$J$26</f>
        <v>1185.6000000000001</v>
      </c>
      <c r="D26" s="165">
        <f>D7*$J$26</f>
        <v>1111.5</v>
      </c>
      <c r="E26" s="165">
        <f>E7*$J$26</f>
        <v>1111.5</v>
      </c>
      <c r="F26" s="165">
        <f>F7*$J$26</f>
        <v>1111.5</v>
      </c>
      <c r="G26" s="83"/>
      <c r="H26" s="83"/>
      <c r="I26" s="188" t="s">
        <v>59</v>
      </c>
      <c r="J26" s="206">
        <v>0.78</v>
      </c>
      <c r="K26" s="93"/>
      <c r="L26" s="94"/>
      <c r="M26" s="94"/>
      <c r="N26" s="95"/>
      <c r="O26" s="309"/>
    </row>
    <row r="27" spans="1:15" ht="18" customHeight="1" x14ac:dyDescent="0.3">
      <c r="A27" s="164" t="s">
        <v>60</v>
      </c>
      <c r="B27" s="165">
        <f>SUM(B8,B11)*$J$27</f>
        <v>0</v>
      </c>
      <c r="C27" s="165">
        <f>SUM(C8,C11)*$J$27</f>
        <v>641.25</v>
      </c>
      <c r="D27" s="165">
        <f>SUM(D8,D11)*$J$27</f>
        <v>1638.75</v>
      </c>
      <c r="E27" s="165">
        <f>SUM(E8,E11)*$J$27</f>
        <v>2516.5500000000002</v>
      </c>
      <c r="F27" s="165">
        <f>SUM(F8,F11)*$J$27</f>
        <v>2516.5500000000002</v>
      </c>
      <c r="G27" s="83"/>
      <c r="H27" s="83"/>
      <c r="I27" s="188" t="s">
        <v>60</v>
      </c>
      <c r="J27" s="206">
        <v>0.75</v>
      </c>
      <c r="K27" s="93"/>
      <c r="L27" s="94"/>
      <c r="M27" s="96"/>
      <c r="N27" s="95"/>
      <c r="O27" s="309"/>
    </row>
    <row r="28" spans="1:15" ht="18" customHeight="1" x14ac:dyDescent="0.3">
      <c r="A28" s="164" t="s">
        <v>24</v>
      </c>
      <c r="B28" s="165">
        <f>B9*$J$28</f>
        <v>1437.54</v>
      </c>
      <c r="C28" s="165">
        <f>C9*$J$28</f>
        <v>1437.54</v>
      </c>
      <c r="D28" s="165">
        <f>D9*$J$28</f>
        <v>1437.54</v>
      </c>
      <c r="E28" s="165">
        <f>E9*$J$28</f>
        <v>1437.54</v>
      </c>
      <c r="F28" s="165">
        <f>F9*$J$28</f>
        <v>1437.54</v>
      </c>
      <c r="G28" s="83"/>
      <c r="H28" s="218"/>
      <c r="I28" s="217" t="s">
        <v>24</v>
      </c>
      <c r="J28" s="206">
        <v>0.78</v>
      </c>
      <c r="K28" s="93"/>
      <c r="L28" s="94"/>
      <c r="M28" s="96"/>
      <c r="N28" s="95"/>
      <c r="O28" s="309"/>
    </row>
    <row r="29" spans="1:15" ht="18" customHeight="1" x14ac:dyDescent="0.3">
      <c r="A29" s="164" t="s">
        <v>25</v>
      </c>
      <c r="B29" s="165">
        <f>B10*$J$29</f>
        <v>0</v>
      </c>
      <c r="C29" s="165">
        <f>C10*$J$29</f>
        <v>0</v>
      </c>
      <c r="D29" s="165">
        <f>D10*$J$29</f>
        <v>285</v>
      </c>
      <c r="E29" s="165">
        <f>E10*$J$29</f>
        <v>712.5</v>
      </c>
      <c r="F29" s="165">
        <f>F10*$J$29</f>
        <v>1282.5</v>
      </c>
      <c r="G29" s="83"/>
      <c r="H29" s="83"/>
      <c r="I29" s="188" t="s">
        <v>25</v>
      </c>
      <c r="J29" s="206">
        <v>0.75</v>
      </c>
      <c r="K29" s="97"/>
      <c r="L29" s="98"/>
      <c r="M29" s="99"/>
      <c r="N29" s="100"/>
      <c r="O29" s="310"/>
    </row>
    <row r="30" spans="1:15" ht="14.4" customHeight="1" x14ac:dyDescent="0.3">
      <c r="A30" s="163" t="s">
        <v>61</v>
      </c>
      <c r="B30" s="166">
        <f>SUM(B25:B29)</f>
        <v>3180.6</v>
      </c>
      <c r="C30" s="166">
        <f>SUM(C25:C29)</f>
        <v>3364.1400000000003</v>
      </c>
      <c r="D30" s="166">
        <f>SUM(D25:D29)</f>
        <v>4529.79</v>
      </c>
      <c r="E30" s="166">
        <f>SUM(E25:E29)</f>
        <v>5806.59</v>
      </c>
      <c r="F30" s="166">
        <f>SUM(F25:F29)</f>
        <v>6362.34</v>
      </c>
      <c r="G30" s="83"/>
      <c r="H30" s="83"/>
      <c r="I30" s="86"/>
      <c r="J30" s="82"/>
      <c r="K30" s="82"/>
      <c r="L30" s="82"/>
      <c r="M30" s="82"/>
      <c r="N30" s="82"/>
      <c r="O30" s="82"/>
    </row>
    <row r="31" spans="1:15" ht="14.4" customHeight="1" x14ac:dyDescent="0.3">
      <c r="A31" s="222" t="s">
        <v>134</v>
      </c>
      <c r="B31" s="152"/>
      <c r="C31" s="152"/>
      <c r="D31" s="152"/>
      <c r="E31" s="152"/>
      <c r="F31" s="152"/>
      <c r="G31" s="83"/>
      <c r="H31" s="8" t="s">
        <v>62</v>
      </c>
      <c r="I31" s="9"/>
      <c r="J31" s="10"/>
      <c r="K31" s="82"/>
      <c r="L31" s="82"/>
      <c r="M31" s="82"/>
      <c r="N31" s="82"/>
      <c r="O31" s="82"/>
    </row>
    <row r="32" spans="1:15" ht="18" customHeight="1" x14ac:dyDescent="0.3">
      <c r="A32" s="167" t="s">
        <v>63</v>
      </c>
      <c r="B32" s="168">
        <v>0.35</v>
      </c>
      <c r="C32" s="168">
        <v>0.4</v>
      </c>
      <c r="D32" s="168">
        <v>0.45</v>
      </c>
      <c r="E32" s="168">
        <v>0.45</v>
      </c>
      <c r="F32" s="168">
        <v>0.45</v>
      </c>
      <c r="G32" s="83"/>
      <c r="H32" s="11" t="s">
        <v>64</v>
      </c>
      <c r="I32" s="208">
        <v>100000</v>
      </c>
      <c r="J32" s="12" t="s">
        <v>65</v>
      </c>
      <c r="K32" s="82"/>
      <c r="L32" s="82"/>
      <c r="M32" s="82"/>
      <c r="N32" s="82"/>
      <c r="O32" s="82"/>
    </row>
    <row r="33" spans="1:15" ht="14.4" customHeight="1" x14ac:dyDescent="0.3">
      <c r="A33" s="169" t="s">
        <v>66</v>
      </c>
      <c r="B33" s="170">
        <v>2026</v>
      </c>
      <c r="C33" s="170">
        <v>2027</v>
      </c>
      <c r="D33" s="170">
        <v>2028</v>
      </c>
      <c r="E33" s="170">
        <v>2029</v>
      </c>
      <c r="F33" s="170">
        <v>2030</v>
      </c>
      <c r="G33" s="84"/>
      <c r="H33" s="14" t="s">
        <v>7</v>
      </c>
      <c r="I33" s="208">
        <v>70000</v>
      </c>
      <c r="J33" s="15" t="s">
        <v>67</v>
      </c>
      <c r="K33" s="87"/>
      <c r="L33" s="87"/>
      <c r="M33" s="87"/>
      <c r="N33" s="87"/>
      <c r="O33" s="87"/>
    </row>
    <row r="34" spans="1:15" ht="14.4" customHeight="1" x14ac:dyDescent="0.3">
      <c r="A34" s="171" t="s">
        <v>68</v>
      </c>
      <c r="B34" s="172">
        <f>SUM(B6,B9)*B$32</f>
        <v>811.3</v>
      </c>
      <c r="C34" s="172">
        <f>SUM(C6,C9)*C$32</f>
        <v>870.2</v>
      </c>
      <c r="D34" s="172">
        <f>SUM(D6,D9)*D$32</f>
        <v>914.85</v>
      </c>
      <c r="E34" s="172">
        <f>SUM(E6,E9)*E$32</f>
        <v>872.1</v>
      </c>
      <c r="F34" s="172">
        <f>SUM(F6,F9)*F$32</f>
        <v>850.72500000000002</v>
      </c>
      <c r="G34" s="83"/>
      <c r="H34" s="11" t="s">
        <v>8</v>
      </c>
      <c r="I34" s="209">
        <v>90000</v>
      </c>
      <c r="J34" s="12" t="s">
        <v>69</v>
      </c>
      <c r="K34" s="82"/>
      <c r="L34" s="82"/>
      <c r="M34" s="82"/>
      <c r="N34" s="82"/>
      <c r="O34" s="82"/>
    </row>
    <row r="35" spans="1:15" ht="14.4" customHeight="1" x14ac:dyDescent="0.3">
      <c r="A35" s="171" t="s">
        <v>59</v>
      </c>
      <c r="B35" s="172">
        <f>B7*B$32</f>
        <v>718.19999999999993</v>
      </c>
      <c r="C35" s="172">
        <f>C7*C$32</f>
        <v>608</v>
      </c>
      <c r="D35" s="172">
        <f>D7*D$32</f>
        <v>641.25</v>
      </c>
      <c r="E35" s="172">
        <f>E7*E$32</f>
        <v>641.25</v>
      </c>
      <c r="F35" s="172">
        <f>F7*F$32</f>
        <v>641.25</v>
      </c>
      <c r="G35" s="83"/>
      <c r="H35" s="11" t="s">
        <v>9</v>
      </c>
      <c r="I35" s="209">
        <v>100000</v>
      </c>
      <c r="J35" s="12" t="s">
        <v>70</v>
      </c>
      <c r="K35" s="82"/>
      <c r="L35" s="82"/>
      <c r="M35" s="82"/>
      <c r="N35" s="82"/>
      <c r="O35" s="82"/>
    </row>
    <row r="36" spans="1:15" ht="14.4" customHeight="1" x14ac:dyDescent="0.3">
      <c r="A36" s="171" t="s">
        <v>60</v>
      </c>
      <c r="B36" s="172">
        <f>SUM(B8,B11)*B$32</f>
        <v>0</v>
      </c>
      <c r="C36" s="172">
        <f>SUM(C8,C11)*C$32</f>
        <v>342</v>
      </c>
      <c r="D36" s="172">
        <f>SUM(D8,D11)*D$32</f>
        <v>983.25</v>
      </c>
      <c r="E36" s="172">
        <f>SUM(E8,E11)*E$32</f>
        <v>1509.93</v>
      </c>
      <c r="F36" s="172">
        <f>SUM(F8,F11)*F$32</f>
        <v>1509.93</v>
      </c>
      <c r="G36" s="83"/>
      <c r="H36" s="11" t="s">
        <v>11</v>
      </c>
      <c r="I36" s="209">
        <v>120000</v>
      </c>
      <c r="J36" s="12" t="s">
        <v>71</v>
      </c>
      <c r="K36" s="82"/>
      <c r="L36" s="82"/>
      <c r="M36" s="82"/>
      <c r="N36" s="82"/>
      <c r="O36" s="82"/>
    </row>
    <row r="37" spans="1:15" ht="14.4" customHeight="1" x14ac:dyDescent="0.3">
      <c r="A37" s="171" t="s">
        <v>25</v>
      </c>
      <c r="B37" s="172">
        <f>B10*B$32</f>
        <v>0</v>
      </c>
      <c r="C37" s="172">
        <f>C10*C$32</f>
        <v>0</v>
      </c>
      <c r="D37" s="172">
        <f>D10*D$32</f>
        <v>171</v>
      </c>
      <c r="E37" s="172">
        <f>E10*E$32</f>
        <v>427.5</v>
      </c>
      <c r="F37" s="172">
        <f>F10*F$32</f>
        <v>769.5</v>
      </c>
      <c r="G37" s="83"/>
      <c r="H37" s="11" t="s">
        <v>72</v>
      </c>
      <c r="I37" s="210">
        <v>38</v>
      </c>
      <c r="J37" s="12" t="s">
        <v>73</v>
      </c>
      <c r="K37" s="82"/>
      <c r="L37" s="82"/>
      <c r="M37" s="82"/>
      <c r="N37" s="82"/>
      <c r="O37" s="82"/>
    </row>
    <row r="38" spans="1:15" ht="14.4" customHeight="1" x14ac:dyDescent="0.3">
      <c r="A38" s="169" t="s">
        <v>74</v>
      </c>
      <c r="B38" s="173">
        <f>SUM(B34:B37)</f>
        <v>1529.5</v>
      </c>
      <c r="C38" s="173">
        <f>SUM(C34:C37)</f>
        <v>1820.2</v>
      </c>
      <c r="D38" s="173">
        <f>SUM(D34:D37)</f>
        <v>2710.35</v>
      </c>
      <c r="E38" s="173">
        <f>SUM(E34:E37)</f>
        <v>3450.7799999999997</v>
      </c>
      <c r="F38" s="173">
        <f>SUM(F34:F37)</f>
        <v>3771.4049999999997</v>
      </c>
      <c r="G38" s="83"/>
      <c r="H38" s="11" t="s">
        <v>75</v>
      </c>
      <c r="I38" s="35" t="s">
        <v>76</v>
      </c>
      <c r="J38" s="12"/>
      <c r="K38" s="82"/>
      <c r="L38" s="82"/>
      <c r="M38" s="82"/>
      <c r="N38" s="82"/>
      <c r="O38" s="82"/>
    </row>
    <row r="39" spans="1:15" ht="14.4" customHeight="1" x14ac:dyDescent="0.3">
      <c r="A39" s="86"/>
      <c r="B39" s="82"/>
      <c r="C39" s="82"/>
      <c r="D39" s="82"/>
      <c r="E39" s="87"/>
      <c r="F39" s="82"/>
      <c r="G39" s="83"/>
      <c r="H39" s="83"/>
      <c r="I39" s="101"/>
      <c r="J39" s="82"/>
      <c r="K39" s="82"/>
      <c r="L39" s="82"/>
      <c r="M39" s="82"/>
      <c r="N39" s="82"/>
      <c r="O39" s="82"/>
    </row>
    <row r="40" spans="1:15" ht="14.4" customHeight="1" x14ac:dyDescent="0.3">
      <c r="A40" s="151" t="s">
        <v>77</v>
      </c>
      <c r="B40" s="152"/>
      <c r="C40" s="152"/>
      <c r="D40" s="152"/>
      <c r="E40" s="152"/>
      <c r="F40" s="152"/>
      <c r="G40" s="83"/>
      <c r="H40" s="102"/>
      <c r="I40" s="103"/>
      <c r="J40" s="104"/>
      <c r="K40" s="104"/>
      <c r="L40" s="104"/>
      <c r="M40" s="104"/>
      <c r="N40" s="105"/>
      <c r="O40" s="309"/>
    </row>
    <row r="41" spans="1:15" ht="21.6" customHeight="1" x14ac:dyDescent="0.3">
      <c r="A41" s="174" t="s">
        <v>78</v>
      </c>
      <c r="B41" s="175">
        <v>2026</v>
      </c>
      <c r="C41" s="175">
        <v>2027</v>
      </c>
      <c r="D41" s="175">
        <v>2028</v>
      </c>
      <c r="E41" s="175">
        <v>2029</v>
      </c>
      <c r="F41" s="175">
        <v>2030</v>
      </c>
      <c r="G41" s="84"/>
      <c r="H41" s="106"/>
      <c r="I41" s="219"/>
      <c r="J41" s="107"/>
      <c r="K41" s="107"/>
      <c r="L41" s="107"/>
      <c r="M41" s="107"/>
      <c r="N41" s="108"/>
      <c r="O41" s="308"/>
    </row>
    <row r="42" spans="1:15" ht="14.4" customHeight="1" x14ac:dyDescent="0.3">
      <c r="A42" s="194">
        <v>4</v>
      </c>
      <c r="B42" s="196">
        <f>B$12*$A42/$B$2</f>
        <v>39.371638665494181</v>
      </c>
      <c r="C42" s="196">
        <f>C$12*$A42/$B$2</f>
        <v>40.997858523416767</v>
      </c>
      <c r="D42" s="196">
        <f>D$12*$A42/$B$2</f>
        <v>54.264388943311545</v>
      </c>
      <c r="E42" s="196">
        <f>E$12*$A42/$B$2</f>
        <v>69.088666806058484</v>
      </c>
      <c r="F42" s="196">
        <f>F$12*$A42/$B$2</f>
        <v>75.507955718910793</v>
      </c>
      <c r="G42" s="83"/>
      <c r="H42" s="109"/>
      <c r="I42" s="220"/>
      <c r="J42" s="110"/>
      <c r="K42" s="110"/>
      <c r="L42" s="110"/>
      <c r="M42" s="110"/>
      <c r="N42" s="95"/>
      <c r="O42" s="309"/>
    </row>
    <row r="43" spans="1:15" ht="14.4" customHeight="1" x14ac:dyDescent="0.3">
      <c r="A43" s="194">
        <v>8</v>
      </c>
      <c r="B43" s="177">
        <f>B$12*$A43/$B$2</f>
        <v>78.743277330988363</v>
      </c>
      <c r="C43" s="177">
        <f>C$12*$A43/$B$2</f>
        <v>81.995717046833533</v>
      </c>
      <c r="D43" s="177">
        <f>D$12*$A43/$B$2</f>
        <v>108.52877788662309</v>
      </c>
      <c r="E43" s="177">
        <f>E$12*$A43/$B$2</f>
        <v>138.17733361211697</v>
      </c>
      <c r="F43" s="177">
        <f>F$12*$A43/$B$2</f>
        <v>151.01591143782159</v>
      </c>
      <c r="G43" s="83"/>
      <c r="H43" s="109"/>
      <c r="I43" s="220"/>
      <c r="J43" s="110"/>
      <c r="K43" s="110"/>
      <c r="L43" s="110"/>
      <c r="M43" s="110"/>
      <c r="N43" s="95"/>
      <c r="O43" s="309"/>
    </row>
    <row r="44" spans="1:15" ht="14.4" customHeight="1" x14ac:dyDescent="0.3">
      <c r="A44" s="195">
        <v>12</v>
      </c>
      <c r="B44" s="197">
        <f>B$12*$A44/$B$2</f>
        <v>118.11491599648255</v>
      </c>
      <c r="C44" s="197">
        <f>C$12*$A44/$B$2</f>
        <v>122.9935755702503</v>
      </c>
      <c r="D44" s="197">
        <f>D$12*$A44/$B$2</f>
        <v>162.79316682993465</v>
      </c>
      <c r="E44" s="197">
        <f>E$12*$A44/$B$2</f>
        <v>207.26600041817542</v>
      </c>
      <c r="F44" s="197">
        <f>F$12*$A44/$B$2</f>
        <v>226.52386715673236</v>
      </c>
      <c r="G44" s="83"/>
      <c r="H44" s="109"/>
      <c r="I44" s="220"/>
      <c r="J44" s="110"/>
      <c r="K44" s="110"/>
      <c r="L44" s="110"/>
      <c r="M44" s="110"/>
      <c r="N44" s="95"/>
      <c r="O44" s="309"/>
    </row>
    <row r="45" spans="1:15" ht="14.4" customHeight="1" x14ac:dyDescent="0.3">
      <c r="A45" s="194">
        <v>20</v>
      </c>
      <c r="B45" s="177">
        <f>B$12*$A45/$B$2</f>
        <v>196.8581933274709</v>
      </c>
      <c r="C45" s="177">
        <f>C$12*$A45/$B$2</f>
        <v>204.98929261708383</v>
      </c>
      <c r="D45" s="177">
        <f>D$12*$A45/$B$2</f>
        <v>271.32194471655771</v>
      </c>
      <c r="E45" s="177">
        <f>E$12*$A45/$B$2</f>
        <v>345.44333403029242</v>
      </c>
      <c r="F45" s="177">
        <f>F$12*$A45/$B$2</f>
        <v>377.53977859455398</v>
      </c>
      <c r="G45" s="83"/>
      <c r="H45" s="109"/>
      <c r="I45" s="221"/>
      <c r="J45" s="110"/>
      <c r="K45" s="110"/>
      <c r="L45" s="110"/>
      <c r="M45" s="110"/>
      <c r="N45" s="95"/>
      <c r="O45" s="309"/>
    </row>
    <row r="46" spans="1:15" ht="14.4" customHeight="1" x14ac:dyDescent="0.3">
      <c r="A46" s="176"/>
      <c r="B46" s="177"/>
      <c r="C46" s="177"/>
      <c r="D46" s="177"/>
      <c r="E46" s="177"/>
      <c r="F46" s="177"/>
      <c r="G46" s="83"/>
      <c r="H46" s="137"/>
      <c r="I46" s="221"/>
      <c r="J46" s="110"/>
      <c r="K46" s="110"/>
      <c r="L46" s="110"/>
      <c r="M46" s="110"/>
      <c r="N46" s="95"/>
      <c r="O46" s="309"/>
    </row>
    <row r="47" spans="1:15" ht="14.4" customHeight="1" x14ac:dyDescent="0.3">
      <c r="A47" s="178" t="s">
        <v>79</v>
      </c>
      <c r="B47" s="198">
        <v>8</v>
      </c>
      <c r="C47" s="179"/>
      <c r="D47" s="179"/>
      <c r="E47" s="179"/>
      <c r="F47" s="179"/>
      <c r="G47" s="83"/>
      <c r="H47" s="137"/>
      <c r="I47" s="221"/>
      <c r="J47" s="110"/>
      <c r="K47" s="110"/>
      <c r="L47" s="110"/>
      <c r="M47" s="110"/>
      <c r="N47" s="95"/>
      <c r="O47" s="309"/>
    </row>
    <row r="48" spans="1:15" ht="14.4" customHeight="1" x14ac:dyDescent="0.3">
      <c r="A48" s="176" t="s">
        <v>80</v>
      </c>
      <c r="B48" s="177">
        <f>F43</f>
        <v>151.01591143782159</v>
      </c>
      <c r="C48" s="180"/>
      <c r="D48" s="180"/>
      <c r="E48" s="180"/>
      <c r="F48" s="180"/>
      <c r="G48" s="83"/>
      <c r="H48" s="137"/>
      <c r="I48" s="221"/>
      <c r="J48" s="110"/>
      <c r="K48" s="110"/>
      <c r="L48" s="110"/>
      <c r="M48" s="110"/>
      <c r="N48" s="95"/>
      <c r="O48" s="309"/>
    </row>
    <row r="49" spans="1:15" ht="14.4" customHeight="1" x14ac:dyDescent="0.3">
      <c r="A49" s="176" t="s">
        <v>19</v>
      </c>
      <c r="B49" s="199">
        <v>0.15</v>
      </c>
      <c r="C49" s="177"/>
      <c r="D49" s="177"/>
      <c r="E49" s="177"/>
      <c r="F49" s="177"/>
      <c r="G49" s="83"/>
      <c r="H49" s="137"/>
      <c r="I49" s="221"/>
      <c r="J49" s="110"/>
      <c r="K49" s="110"/>
      <c r="L49" s="110"/>
      <c r="M49" s="110"/>
      <c r="N49" s="95"/>
      <c r="O49" s="309"/>
    </row>
    <row r="50" spans="1:15" ht="14.4" customHeight="1" x14ac:dyDescent="0.3">
      <c r="A50" s="178" t="s">
        <v>14</v>
      </c>
      <c r="B50" s="197">
        <f>B48/(1+B49)^$I$7</f>
        <v>81.649252020573513</v>
      </c>
      <c r="C50" s="179"/>
      <c r="D50" s="179"/>
      <c r="E50" s="179"/>
      <c r="F50" s="179"/>
      <c r="G50" s="83"/>
      <c r="H50" s="137"/>
      <c r="I50" s="221"/>
      <c r="J50" s="110"/>
      <c r="K50" s="110"/>
      <c r="L50" s="110"/>
      <c r="M50" s="110"/>
      <c r="N50" s="95"/>
      <c r="O50" s="309"/>
    </row>
    <row r="51" spans="1:15" ht="14.4" customHeight="1" x14ac:dyDescent="0.3">
      <c r="A51" s="86"/>
      <c r="B51" s="82"/>
      <c r="C51" s="82"/>
      <c r="D51" s="82"/>
      <c r="E51" s="82"/>
      <c r="F51" s="82"/>
      <c r="G51" s="83"/>
      <c r="H51" s="137"/>
      <c r="I51" s="221"/>
      <c r="J51" s="110"/>
      <c r="K51" s="110"/>
      <c r="L51" s="110"/>
      <c r="M51" s="110"/>
      <c r="N51" s="95"/>
      <c r="O51" s="309"/>
    </row>
    <row r="52" spans="1:15" ht="19.2" customHeight="1" x14ac:dyDescent="0.3">
      <c r="A52" s="151" t="s">
        <v>81</v>
      </c>
      <c r="B52" s="153"/>
      <c r="C52" s="153"/>
      <c r="D52" s="153"/>
      <c r="E52" s="153"/>
      <c r="F52" s="153"/>
      <c r="G52" s="84"/>
      <c r="H52" s="228"/>
      <c r="I52" s="219"/>
      <c r="J52" s="107"/>
      <c r="K52" s="107"/>
      <c r="L52" s="107"/>
      <c r="M52" s="107"/>
      <c r="N52" s="108"/>
      <c r="O52" s="308"/>
    </row>
    <row r="53" spans="1:15" ht="14.4" customHeight="1" x14ac:dyDescent="0.3">
      <c r="A53" s="181" t="s">
        <v>82</v>
      </c>
      <c r="B53" s="182">
        <v>2026</v>
      </c>
      <c r="C53" s="182">
        <v>2027</v>
      </c>
      <c r="D53" s="182">
        <v>2028</v>
      </c>
      <c r="E53" s="182">
        <v>2029</v>
      </c>
      <c r="F53" s="182">
        <v>2030</v>
      </c>
      <c r="G53" s="83"/>
      <c r="H53" s="137"/>
      <c r="I53" s="220"/>
      <c r="J53" s="110"/>
      <c r="K53" s="110"/>
      <c r="L53" s="110"/>
      <c r="M53" s="110"/>
      <c r="N53" s="95"/>
      <c r="O53" s="309"/>
    </row>
    <row r="54" spans="1:15" ht="14.4" customHeight="1" x14ac:dyDescent="0.3">
      <c r="A54" s="200">
        <v>10</v>
      </c>
      <c r="B54" s="183">
        <f t="shared" ref="B54:F57" si="3">(B$30*$A54-$B$60)/$B$2</f>
        <v>73.57631285166093</v>
      </c>
      <c r="C54" s="183">
        <f t="shared" si="3"/>
        <v>77.710334911537814</v>
      </c>
      <c r="D54" s="183">
        <f t="shared" si="3"/>
        <v>103.96522656510378</v>
      </c>
      <c r="E54" s="183">
        <f t="shared" si="3"/>
        <v>132.72364089468212</v>
      </c>
      <c r="F54" s="183">
        <f t="shared" si="3"/>
        <v>145.24125427474414</v>
      </c>
      <c r="G54" s="83"/>
      <c r="H54" s="137"/>
      <c r="I54" s="220"/>
      <c r="J54" s="110"/>
      <c r="K54" s="110"/>
      <c r="L54" s="110"/>
      <c r="M54" s="110"/>
      <c r="N54" s="95"/>
      <c r="O54" s="309"/>
    </row>
    <row r="55" spans="1:15" ht="14.4" customHeight="1" x14ac:dyDescent="0.3">
      <c r="A55" s="200">
        <v>15</v>
      </c>
      <c r="B55" s="183">
        <f t="shared" si="3"/>
        <v>109.39594498537683</v>
      </c>
      <c r="C55" s="183">
        <f t="shared" si="3"/>
        <v>115.59697807519217</v>
      </c>
      <c r="D55" s="183">
        <f t="shared" si="3"/>
        <v>154.97931555554112</v>
      </c>
      <c r="E55" s="183">
        <f t="shared" si="3"/>
        <v>198.11693704990864</v>
      </c>
      <c r="F55" s="183">
        <f t="shared" si="3"/>
        <v>216.89335712000167</v>
      </c>
      <c r="G55" s="83"/>
      <c r="H55" s="137"/>
      <c r="I55" s="220"/>
      <c r="J55" s="110"/>
      <c r="K55" s="110"/>
      <c r="L55" s="110"/>
      <c r="M55" s="110"/>
      <c r="N55" s="95"/>
      <c r="O55" s="309"/>
    </row>
    <row r="56" spans="1:15" ht="14.4" customHeight="1" x14ac:dyDescent="0.3">
      <c r="A56" s="201">
        <v>20</v>
      </c>
      <c r="B56" s="202">
        <f t="shared" si="3"/>
        <v>145.21557711909273</v>
      </c>
      <c r="C56" s="202">
        <f t="shared" si="3"/>
        <v>153.48362123884652</v>
      </c>
      <c r="D56" s="202">
        <f t="shared" si="3"/>
        <v>205.99340454597842</v>
      </c>
      <c r="E56" s="202">
        <f t="shared" si="3"/>
        <v>263.51023320513514</v>
      </c>
      <c r="F56" s="202">
        <f t="shared" si="3"/>
        <v>288.54545996525917</v>
      </c>
      <c r="G56" s="83"/>
      <c r="H56" s="137"/>
      <c r="I56" s="220"/>
      <c r="J56" s="110"/>
      <c r="K56" s="110"/>
      <c r="L56" s="110"/>
      <c r="M56" s="110"/>
      <c r="N56" s="95"/>
      <c r="O56" s="309"/>
    </row>
    <row r="57" spans="1:15" ht="14.4" customHeight="1" x14ac:dyDescent="0.3">
      <c r="A57" s="200">
        <v>30</v>
      </c>
      <c r="B57" s="183">
        <f t="shared" si="3"/>
        <v>216.85484138652453</v>
      </c>
      <c r="C57" s="183">
        <f t="shared" si="3"/>
        <v>229.25690756615523</v>
      </c>
      <c r="D57" s="183">
        <f t="shared" si="3"/>
        <v>308.02158252685308</v>
      </c>
      <c r="E57" s="183">
        <f t="shared" si="3"/>
        <v>394.29682551558818</v>
      </c>
      <c r="F57" s="183">
        <f t="shared" si="3"/>
        <v>431.84966565577417</v>
      </c>
      <c r="G57" s="83"/>
      <c r="H57" s="137"/>
      <c r="I57" s="220"/>
      <c r="J57" s="110"/>
      <c r="K57" s="110"/>
      <c r="L57" s="110"/>
      <c r="M57" s="110"/>
      <c r="N57" s="95"/>
      <c r="O57" s="309"/>
    </row>
    <row r="58" spans="1:15" ht="14.4" customHeight="1" x14ac:dyDescent="0.3">
      <c r="A58" s="181" t="s">
        <v>83</v>
      </c>
      <c r="B58" s="203">
        <v>15</v>
      </c>
      <c r="C58" s="182"/>
      <c r="D58" s="182"/>
      <c r="E58" s="182"/>
      <c r="F58" s="182"/>
      <c r="G58" s="83"/>
      <c r="H58" s="137"/>
      <c r="I58" s="220"/>
      <c r="J58" s="110"/>
      <c r="K58" s="110"/>
      <c r="L58" s="110"/>
      <c r="M58" s="110"/>
      <c r="N58" s="95"/>
      <c r="O58" s="309"/>
    </row>
    <row r="59" spans="1:15" ht="14.4" customHeight="1" x14ac:dyDescent="0.3">
      <c r="A59" s="181" t="s">
        <v>80</v>
      </c>
      <c r="B59" s="183">
        <f>F55</f>
        <v>216.89335712000167</v>
      </c>
      <c r="C59" s="183"/>
      <c r="D59" s="183"/>
      <c r="E59" s="183"/>
      <c r="F59" s="183"/>
      <c r="G59" s="83"/>
      <c r="H59" s="137"/>
      <c r="I59" s="221"/>
      <c r="J59" s="110"/>
      <c r="K59" s="110"/>
      <c r="L59" s="110"/>
      <c r="M59" s="110"/>
      <c r="N59" s="95"/>
      <c r="O59" s="309"/>
    </row>
    <row r="60" spans="1:15" ht="14.4" customHeight="1" x14ac:dyDescent="0.3">
      <c r="A60" s="184" t="s">
        <v>84</v>
      </c>
      <c r="B60" s="204">
        <v>-860</v>
      </c>
      <c r="C60" s="185"/>
      <c r="D60" s="185"/>
      <c r="E60" s="185"/>
      <c r="F60" s="185"/>
      <c r="G60" s="83"/>
      <c r="H60" s="109"/>
      <c r="I60" s="111"/>
      <c r="J60" s="110"/>
      <c r="K60" s="110"/>
      <c r="L60" s="110"/>
      <c r="M60" s="110"/>
      <c r="N60" s="95"/>
      <c r="O60" s="309"/>
    </row>
    <row r="61" spans="1:15" ht="14.4" customHeight="1" x14ac:dyDescent="0.3">
      <c r="A61" s="181" t="s">
        <v>19</v>
      </c>
      <c r="B61" s="205">
        <v>0.15</v>
      </c>
      <c r="C61" s="182"/>
      <c r="D61" s="182"/>
      <c r="E61" s="182"/>
      <c r="F61" s="182"/>
      <c r="G61" s="83"/>
      <c r="H61" s="137"/>
      <c r="I61" s="221"/>
      <c r="J61" s="110"/>
      <c r="K61" s="110"/>
      <c r="L61" s="110"/>
      <c r="M61" s="110"/>
      <c r="N61" s="95"/>
      <c r="O61" s="309"/>
    </row>
    <row r="62" spans="1:15" ht="14.4" customHeight="1" x14ac:dyDescent="0.3">
      <c r="A62" s="332" t="s">
        <v>14</v>
      </c>
      <c r="B62" s="333">
        <f>B59/(1+B61)^$I$7</f>
        <v>117.26698338254737</v>
      </c>
      <c r="C62" s="334"/>
      <c r="D62" s="334"/>
      <c r="E62" s="334"/>
      <c r="F62" s="334"/>
      <c r="G62" s="83"/>
      <c r="H62" s="137"/>
      <c r="I62" s="221"/>
      <c r="J62" s="110"/>
      <c r="K62" s="110"/>
      <c r="L62" s="110"/>
      <c r="M62" s="110"/>
      <c r="N62" s="95"/>
      <c r="O62" s="309"/>
    </row>
    <row r="63" spans="1:15" ht="14.4" customHeight="1" x14ac:dyDescent="0.3">
      <c r="A63" s="221"/>
      <c r="B63" s="335"/>
      <c r="C63" s="335"/>
      <c r="D63" s="335"/>
      <c r="E63" s="335"/>
      <c r="F63" s="335"/>
      <c r="G63" s="137"/>
      <c r="H63" s="137"/>
      <c r="I63" s="221"/>
      <c r="J63" s="104"/>
      <c r="K63" s="104"/>
      <c r="L63" s="104"/>
      <c r="M63" s="104"/>
      <c r="N63" s="105"/>
      <c r="O63" s="309"/>
    </row>
    <row r="64" spans="1:15" ht="14.4" customHeight="1" x14ac:dyDescent="0.3">
      <c r="A64" s="336"/>
      <c r="B64" s="337"/>
      <c r="C64" s="337"/>
      <c r="D64" s="337"/>
      <c r="E64" s="337"/>
      <c r="F64" s="337"/>
      <c r="G64" s="340"/>
      <c r="H64" s="137"/>
      <c r="I64" s="111"/>
      <c r="J64" s="110"/>
      <c r="K64" s="110"/>
      <c r="L64" s="110"/>
      <c r="M64" s="110"/>
      <c r="N64" s="95"/>
      <c r="O64" s="309"/>
    </row>
    <row r="65" spans="1:15" ht="14.4" customHeight="1" x14ac:dyDescent="0.3">
      <c r="A65" s="221"/>
      <c r="B65" s="338"/>
      <c r="C65" s="338"/>
      <c r="D65" s="338"/>
      <c r="E65" s="338"/>
      <c r="F65" s="338"/>
      <c r="G65" s="137"/>
      <c r="H65" s="137"/>
      <c r="I65" s="111"/>
      <c r="J65" s="110"/>
      <c r="K65" s="110"/>
      <c r="L65" s="110"/>
      <c r="M65" s="110"/>
      <c r="N65" s="95"/>
      <c r="O65" s="309"/>
    </row>
    <row r="66" spans="1:15" ht="14.4" customHeight="1" x14ac:dyDescent="0.3">
      <c r="A66" s="221"/>
      <c r="B66" s="338"/>
      <c r="C66" s="338"/>
      <c r="D66" s="338"/>
      <c r="E66" s="338"/>
      <c r="F66" s="338"/>
      <c r="G66" s="137"/>
      <c r="H66" s="109"/>
      <c r="I66" s="111"/>
      <c r="J66" s="110"/>
      <c r="K66" s="110"/>
      <c r="L66" s="110"/>
      <c r="M66" s="110"/>
      <c r="N66" s="95"/>
      <c r="O66" s="309"/>
    </row>
    <row r="67" spans="1:15" ht="14.4" customHeight="1" x14ac:dyDescent="0.3">
      <c r="A67" s="221"/>
      <c r="B67" s="335"/>
      <c r="C67" s="335"/>
      <c r="D67" s="335"/>
      <c r="E67" s="335"/>
      <c r="F67" s="335"/>
      <c r="G67" s="137"/>
      <c r="H67" s="109"/>
      <c r="I67" s="111"/>
      <c r="J67" s="110"/>
      <c r="K67" s="110"/>
      <c r="L67" s="110"/>
      <c r="M67" s="110"/>
      <c r="N67" s="95"/>
      <c r="O67" s="309"/>
    </row>
    <row r="68" spans="1:15" ht="14.4" customHeight="1" x14ac:dyDescent="0.3">
      <c r="A68" s="339"/>
      <c r="B68" s="337"/>
      <c r="C68" s="337"/>
      <c r="D68" s="337"/>
      <c r="E68" s="337"/>
      <c r="F68" s="337"/>
      <c r="G68" s="137"/>
      <c r="H68" s="109"/>
      <c r="I68" s="111"/>
      <c r="J68" s="110"/>
      <c r="K68" s="110"/>
      <c r="L68" s="110"/>
      <c r="M68" s="110"/>
      <c r="N68" s="95"/>
      <c r="O68" s="309"/>
    </row>
    <row r="69" spans="1:15" ht="14.4" customHeight="1" x14ac:dyDescent="0.3">
      <c r="A69" s="113"/>
      <c r="B69" s="110"/>
      <c r="C69" s="110"/>
      <c r="D69" s="110"/>
      <c r="E69" s="110"/>
      <c r="F69" s="110"/>
      <c r="G69" s="112"/>
      <c r="H69" s="114"/>
      <c r="I69" s="115"/>
      <c r="J69" s="116"/>
      <c r="K69" s="116"/>
      <c r="L69" s="116"/>
      <c r="M69" s="116"/>
      <c r="N69" s="117"/>
      <c r="O69" s="309"/>
    </row>
    <row r="70" spans="1:15" ht="14.4" customHeight="1" x14ac:dyDescent="0.3">
      <c r="A70" s="118"/>
      <c r="B70" s="116"/>
      <c r="C70" s="116"/>
      <c r="D70" s="116"/>
      <c r="E70" s="116"/>
      <c r="F70" s="116"/>
      <c r="G70" s="119"/>
      <c r="H70" s="119"/>
      <c r="I70" s="115"/>
      <c r="J70" s="116"/>
      <c r="K70" s="116"/>
      <c r="L70" s="116"/>
      <c r="M70" s="116"/>
      <c r="N70" s="117"/>
      <c r="O70" s="309"/>
    </row>
    <row r="71" spans="1:15" ht="14.4" customHeight="1" x14ac:dyDescent="0.3">
      <c r="A71" s="255" t="s">
        <v>85</v>
      </c>
      <c r="B71" s="256"/>
      <c r="C71" s="256"/>
      <c r="D71" s="256"/>
      <c r="E71" s="256"/>
      <c r="F71" s="256"/>
      <c r="G71" s="257"/>
      <c r="H71" s="257"/>
      <c r="I71" s="86"/>
      <c r="J71" s="82"/>
      <c r="K71" s="82"/>
      <c r="L71" s="82"/>
      <c r="M71" s="82"/>
      <c r="N71" s="82"/>
      <c r="O71" s="82"/>
    </row>
    <row r="72" spans="1:15" ht="14.4" customHeight="1" x14ac:dyDescent="0.3">
      <c r="A72" s="258"/>
      <c r="B72" s="259"/>
      <c r="C72" s="259"/>
      <c r="D72" s="259"/>
      <c r="E72" s="259"/>
      <c r="F72" s="259"/>
      <c r="G72" s="260"/>
      <c r="H72" s="261"/>
      <c r="I72" s="86"/>
      <c r="J72" s="82"/>
      <c r="K72" s="82"/>
      <c r="L72" s="82"/>
      <c r="M72" s="82"/>
      <c r="N72" s="82"/>
      <c r="O72" s="82"/>
    </row>
    <row r="73" spans="1:15" ht="34.799999999999997" customHeight="1" x14ac:dyDescent="0.3">
      <c r="A73" s="120" t="s">
        <v>86</v>
      </c>
      <c r="B73" s="121">
        <f>$D$1*(1+$H$74)</f>
        <v>517.97014360000003</v>
      </c>
      <c r="C73" s="242"/>
      <c r="D73" s="123"/>
      <c r="E73" s="124"/>
      <c r="F73" s="124" t="s">
        <v>87</v>
      </c>
      <c r="G73" s="125"/>
      <c r="H73" s="126">
        <v>1640</v>
      </c>
      <c r="I73" s="86"/>
      <c r="J73" s="82"/>
      <c r="K73" s="82"/>
      <c r="L73" s="82"/>
      <c r="M73" s="82"/>
      <c r="N73" s="82"/>
      <c r="O73" s="82"/>
    </row>
    <row r="74" spans="1:15" ht="14.4" customHeight="1" x14ac:dyDescent="0.3">
      <c r="A74" s="120" t="s">
        <v>0</v>
      </c>
      <c r="B74" s="127">
        <f>$B$1</f>
        <v>37.93</v>
      </c>
      <c r="C74" s="124"/>
      <c r="D74" s="124"/>
      <c r="E74" s="124"/>
      <c r="F74" s="124" t="s">
        <v>88</v>
      </c>
      <c r="G74" s="125"/>
      <c r="H74" s="128">
        <v>0.4</v>
      </c>
      <c r="I74" s="86"/>
      <c r="J74" s="82"/>
      <c r="K74" s="82"/>
      <c r="L74" s="82"/>
      <c r="M74" s="82"/>
      <c r="N74" s="82"/>
      <c r="O74" s="82"/>
    </row>
    <row r="75" spans="1:15" ht="14.4" customHeight="1" x14ac:dyDescent="0.3">
      <c r="A75" s="251"/>
      <c r="B75" s="252"/>
      <c r="C75" s="252"/>
      <c r="D75" s="252"/>
      <c r="E75" s="252"/>
      <c r="F75" s="252"/>
      <c r="G75" s="262"/>
      <c r="H75" s="262"/>
      <c r="I75" s="86"/>
      <c r="J75" s="82"/>
      <c r="K75" s="82"/>
      <c r="L75" s="82"/>
      <c r="M75" s="82"/>
      <c r="N75" s="82"/>
      <c r="O75" s="82"/>
    </row>
    <row r="76" spans="1:15" ht="14.4" customHeight="1" x14ac:dyDescent="0.3">
      <c r="A76" s="251"/>
      <c r="B76" s="252"/>
      <c r="C76" s="252"/>
      <c r="D76" s="252"/>
      <c r="E76" s="252"/>
      <c r="F76" s="252"/>
      <c r="G76" s="262"/>
      <c r="H76" s="344"/>
      <c r="I76" s="86"/>
      <c r="J76" s="82"/>
      <c r="K76" s="82"/>
      <c r="L76" s="82"/>
      <c r="M76" s="82"/>
      <c r="N76" s="82"/>
      <c r="O76" s="82"/>
    </row>
    <row r="77" spans="1:15" ht="14.4" customHeight="1" x14ac:dyDescent="0.3">
      <c r="A77" s="37" t="s">
        <v>89</v>
      </c>
      <c r="B77" s="38" t="s">
        <v>90</v>
      </c>
      <c r="C77" s="38"/>
      <c r="D77" s="263" t="s">
        <v>91</v>
      </c>
      <c r="E77" s="263"/>
      <c r="F77" s="38" t="s">
        <v>92</v>
      </c>
      <c r="G77" s="223"/>
      <c r="H77" s="234"/>
      <c r="I77" s="229"/>
      <c r="J77" s="87"/>
      <c r="K77" s="87"/>
      <c r="L77" s="87"/>
      <c r="M77" s="87"/>
      <c r="N77" s="87"/>
      <c r="O77" s="87"/>
    </row>
    <row r="78" spans="1:15" ht="14.4" customHeight="1" x14ac:dyDescent="0.3">
      <c r="A78" s="39">
        <v>2026</v>
      </c>
      <c r="B78" s="40">
        <f>J91*$D$3</f>
        <v>3325</v>
      </c>
      <c r="C78" s="41"/>
      <c r="D78" s="253" t="s">
        <v>93</v>
      </c>
      <c r="E78" s="254"/>
      <c r="F78" s="41"/>
      <c r="G78" s="224"/>
      <c r="H78" s="218"/>
      <c r="I78" s="230"/>
      <c r="J78" s="82"/>
      <c r="K78" s="82"/>
      <c r="L78" s="82"/>
      <c r="M78" s="82"/>
      <c r="N78" s="82"/>
      <c r="O78" s="82"/>
    </row>
    <row r="79" spans="1:15" ht="14.4" customHeight="1" x14ac:dyDescent="0.3">
      <c r="A79" s="39">
        <v>2027</v>
      </c>
      <c r="B79" s="40">
        <f>K91*$D$3</f>
        <v>3794.2999999999997</v>
      </c>
      <c r="C79" s="41"/>
      <c r="D79" s="254"/>
      <c r="E79" s="254"/>
      <c r="F79" s="41"/>
      <c r="G79" s="224"/>
      <c r="H79" s="218"/>
      <c r="I79" s="230"/>
      <c r="J79" s="82"/>
      <c r="K79" s="82"/>
      <c r="L79" s="82"/>
      <c r="M79" s="82"/>
      <c r="N79" s="82"/>
      <c r="O79" s="82"/>
    </row>
    <row r="80" spans="1:15" ht="14.4" customHeight="1" x14ac:dyDescent="0.3">
      <c r="A80" s="39">
        <v>2028</v>
      </c>
      <c r="B80" s="40">
        <f>L91*$D$3</f>
        <v>4276.8999999999996</v>
      </c>
      <c r="C80" s="41"/>
      <c r="D80" s="254"/>
      <c r="E80" s="254"/>
      <c r="F80" s="41"/>
      <c r="G80" s="224"/>
      <c r="H80" s="218"/>
      <c r="I80" s="230"/>
      <c r="J80" s="82"/>
      <c r="K80" s="82"/>
      <c r="L80" s="82"/>
      <c r="M80" s="82"/>
      <c r="N80" s="82"/>
      <c r="O80" s="82"/>
    </row>
    <row r="81" spans="1:15" ht="14.4" customHeight="1" x14ac:dyDescent="0.3">
      <c r="A81" s="39">
        <v>2029</v>
      </c>
      <c r="B81" s="40">
        <f>M91*$D$3</f>
        <v>5093.8999999999996</v>
      </c>
      <c r="C81" s="41"/>
      <c r="D81" s="254"/>
      <c r="E81" s="254"/>
      <c r="F81" s="41"/>
      <c r="G81" s="224"/>
      <c r="H81" s="218"/>
      <c r="I81" s="230"/>
      <c r="J81" s="82"/>
      <c r="K81" s="82"/>
      <c r="L81" s="82"/>
      <c r="M81" s="82"/>
      <c r="N81" s="82"/>
      <c r="O81" s="82"/>
    </row>
    <row r="82" spans="1:15" ht="14.4" customHeight="1" x14ac:dyDescent="0.3">
      <c r="A82" s="39">
        <v>2030</v>
      </c>
      <c r="B82" s="40">
        <f>N91*$D$3</f>
        <v>5766.5</v>
      </c>
      <c r="C82" s="41"/>
      <c r="D82" s="254"/>
      <c r="E82" s="254"/>
      <c r="F82" s="41"/>
      <c r="G82" s="224"/>
      <c r="H82" s="218"/>
      <c r="I82" s="341"/>
      <c r="J82" s="252"/>
      <c r="K82" s="252"/>
      <c r="L82" s="252"/>
      <c r="M82" s="252"/>
      <c r="N82" s="252"/>
      <c r="O82" s="311"/>
    </row>
    <row r="83" spans="1:15" ht="14.4" customHeight="1" x14ac:dyDescent="0.3">
      <c r="A83" s="39"/>
      <c r="B83" s="41"/>
      <c r="C83" s="41"/>
      <c r="D83" s="41"/>
      <c r="E83" s="41"/>
      <c r="F83" s="41"/>
      <c r="G83" s="224"/>
      <c r="H83" s="218"/>
      <c r="I83" s="341"/>
      <c r="J83" s="252"/>
      <c r="K83" s="252"/>
      <c r="L83" s="252"/>
      <c r="M83" s="252"/>
      <c r="N83" s="252"/>
      <c r="O83" s="311"/>
    </row>
    <row r="84" spans="1:15" ht="14.4" customHeight="1" x14ac:dyDescent="0.3">
      <c r="A84" s="37" t="s">
        <v>94</v>
      </c>
      <c r="B84" s="38">
        <v>2026</v>
      </c>
      <c r="C84" s="38">
        <v>2027</v>
      </c>
      <c r="D84" s="38">
        <v>2028</v>
      </c>
      <c r="E84" s="38">
        <v>2029</v>
      </c>
      <c r="F84" s="38">
        <v>2030</v>
      </c>
      <c r="G84" s="225"/>
      <c r="H84" s="228"/>
      <c r="I84" s="342" t="s">
        <v>95</v>
      </c>
      <c r="J84" s="44">
        <v>2026</v>
      </c>
      <c r="K84" s="44">
        <v>2027</v>
      </c>
      <c r="L84" s="44">
        <v>2028</v>
      </c>
      <c r="M84" s="44">
        <v>2029</v>
      </c>
      <c r="N84" s="44">
        <v>2030</v>
      </c>
      <c r="O84" s="312"/>
    </row>
    <row r="85" spans="1:15" ht="14.4" customHeight="1" x14ac:dyDescent="0.3">
      <c r="A85" s="45">
        <v>4</v>
      </c>
      <c r="B85" s="42">
        <f>$B$78*$A85/$B$73</f>
        <v>25.677155651409247</v>
      </c>
      <c r="C85" s="42">
        <f>$B$79*$A85/$B$73</f>
        <v>29.301302763351007</v>
      </c>
      <c r="D85" s="42">
        <f>$B$80*$A85/$B$73</f>
        <v>33.028158497898403</v>
      </c>
      <c r="E85" s="42">
        <f>$B$81*$A85/$B$73</f>
        <v>39.337402457958966</v>
      </c>
      <c r="F85" s="42">
        <f>$B$82*$A85/$B$73</f>
        <v>44.531524229729754</v>
      </c>
      <c r="G85" s="226"/>
      <c r="H85" s="137"/>
      <c r="I85" s="343" t="str">
        <f t="shared" ref="I85:I90" si="4">A15</f>
        <v>Bitcoin mining</v>
      </c>
      <c r="J85" s="40">
        <v>450</v>
      </c>
      <c r="K85" s="40">
        <v>294</v>
      </c>
      <c r="L85" s="40">
        <v>162</v>
      </c>
      <c r="M85" s="40">
        <v>72</v>
      </c>
      <c r="N85" s="40">
        <v>0</v>
      </c>
      <c r="O85" s="313"/>
    </row>
    <row r="86" spans="1:15" ht="14.4" customHeight="1" x14ac:dyDescent="0.3">
      <c r="A86" s="45">
        <v>8</v>
      </c>
      <c r="B86" s="42">
        <f>$B$78*$A86/$B$73</f>
        <v>51.354311302818495</v>
      </c>
      <c r="C86" s="42">
        <f>$B$79*$A86/$B$73</f>
        <v>58.602605526702014</v>
      </c>
      <c r="D86" s="42">
        <f>$B$80*$A86/$B$73</f>
        <v>66.056316995796806</v>
      </c>
      <c r="E86" s="42">
        <f>$B$81*$A86/$B$73</f>
        <v>78.674804915917932</v>
      </c>
      <c r="F86" s="42">
        <f>$B$82*$A86/$B$73</f>
        <v>89.063048459459509</v>
      </c>
      <c r="G86" s="226"/>
      <c r="H86" s="137"/>
      <c r="I86" s="343" t="str">
        <f t="shared" si="4"/>
        <v>AI Cloud Canada / other contracted AI</v>
      </c>
      <c r="J86" s="40">
        <v>1750</v>
      </c>
      <c r="K86" s="40">
        <v>1600</v>
      </c>
      <c r="L86" s="40">
        <v>1400</v>
      </c>
      <c r="M86" s="40">
        <v>1350</v>
      </c>
      <c r="N86" s="40">
        <v>1250</v>
      </c>
      <c r="O86" s="313"/>
    </row>
    <row r="87" spans="1:15" ht="14.4" customHeight="1" x14ac:dyDescent="0.3">
      <c r="A87" s="45">
        <v>12</v>
      </c>
      <c r="B87" s="42">
        <f>$B$78*$A87/$B$73</f>
        <v>77.031466954227739</v>
      </c>
      <c r="C87" s="42">
        <f>$B$79*$A87/$B$73</f>
        <v>87.903908290053025</v>
      </c>
      <c r="D87" s="42">
        <f>$B$80*$A87/$B$73</f>
        <v>99.084475493695223</v>
      </c>
      <c r="E87" s="42">
        <f>$B$81*$A87/$B$73</f>
        <v>118.01220737387689</v>
      </c>
      <c r="F87" s="42">
        <f>$B$82*$A87/$B$73</f>
        <v>133.59457268918925</v>
      </c>
      <c r="G87" s="226"/>
      <c r="H87" s="137"/>
      <c r="I87" s="343" t="str">
        <f t="shared" si="4"/>
        <v>Sweetwater 1 (timing revised)</v>
      </c>
      <c r="J87" s="40">
        <v>0</v>
      </c>
      <c r="K87" s="40">
        <v>200</v>
      </c>
      <c r="L87" s="40">
        <v>900</v>
      </c>
      <c r="M87" s="40">
        <v>1400</v>
      </c>
      <c r="N87" s="40">
        <v>1680</v>
      </c>
      <c r="O87" s="313"/>
    </row>
    <row r="88" spans="1:15" ht="14.4" customHeight="1" x14ac:dyDescent="0.3">
      <c r="A88" s="45">
        <v>20</v>
      </c>
      <c r="B88" s="42">
        <f>$B$78*$A88/$B$73</f>
        <v>128.38577825704624</v>
      </c>
      <c r="C88" s="42">
        <f>$B$79*$A88/$B$73</f>
        <v>146.50651381675505</v>
      </c>
      <c r="D88" s="42">
        <f>$B$80*$A88/$B$73</f>
        <v>165.14079248949204</v>
      </c>
      <c r="E88" s="42">
        <f>$B$81*$A88/$B$73</f>
        <v>196.68701228979484</v>
      </c>
      <c r="F88" s="42">
        <f>$B$82*$A88/$B$73</f>
        <v>222.65762114864876</v>
      </c>
      <c r="G88" s="226"/>
      <c r="H88" s="137"/>
      <c r="I88" s="343" t="str">
        <f t="shared" si="4"/>
        <v>Childress Horizon 1-4</v>
      </c>
      <c r="J88" s="40">
        <v>1300</v>
      </c>
      <c r="K88" s="40">
        <v>1900</v>
      </c>
      <c r="L88" s="40">
        <v>1940</v>
      </c>
      <c r="M88" s="40">
        <v>1940</v>
      </c>
      <c r="N88" s="40">
        <v>1940</v>
      </c>
      <c r="O88" s="313"/>
    </row>
    <row r="89" spans="1:15" ht="14.4" customHeight="1" x14ac:dyDescent="0.3">
      <c r="A89" s="39"/>
      <c r="B89" s="41"/>
      <c r="C89" s="41"/>
      <c r="D89" s="41"/>
      <c r="E89" s="41"/>
      <c r="F89" s="41"/>
      <c r="G89" s="227"/>
      <c r="H89" s="137"/>
      <c r="I89" s="343" t="str">
        <f t="shared" si="4"/>
        <v>Oklahoma / Kiowa</v>
      </c>
      <c r="J89" s="40">
        <v>0</v>
      </c>
      <c r="K89" s="40">
        <v>0</v>
      </c>
      <c r="L89" s="40">
        <v>0</v>
      </c>
      <c r="M89" s="40">
        <v>200</v>
      </c>
      <c r="N89" s="40">
        <v>600</v>
      </c>
      <c r="O89" s="313"/>
    </row>
    <row r="90" spans="1:15" ht="14.4" customHeight="1" x14ac:dyDescent="0.3">
      <c r="A90" s="37" t="s">
        <v>96</v>
      </c>
      <c r="B90" s="38" t="s">
        <v>97</v>
      </c>
      <c r="C90" s="38" t="s">
        <v>98</v>
      </c>
      <c r="D90" s="38"/>
      <c r="E90" s="38"/>
      <c r="F90" s="38"/>
      <c r="G90" s="106"/>
      <c r="H90" s="129"/>
      <c r="I90" s="37" t="str">
        <f t="shared" si="4"/>
        <v>Sweetwater 2 / other AI capacity</v>
      </c>
      <c r="J90" s="46">
        <v>0</v>
      </c>
      <c r="K90" s="46">
        <v>0</v>
      </c>
      <c r="L90" s="46">
        <v>100</v>
      </c>
      <c r="M90" s="46">
        <v>400</v>
      </c>
      <c r="N90" s="46">
        <v>600</v>
      </c>
      <c r="O90" s="314"/>
    </row>
    <row r="91" spans="1:15" ht="14.4" customHeight="1" x14ac:dyDescent="0.3">
      <c r="A91" s="39">
        <v>2026</v>
      </c>
      <c r="B91" s="43">
        <v>0.55000000000000004</v>
      </c>
      <c r="C91" s="40">
        <f>B78*B91</f>
        <v>1828.7500000000002</v>
      </c>
      <c r="D91" s="41"/>
      <c r="E91" s="41"/>
      <c r="F91" s="41"/>
      <c r="G91" s="109"/>
      <c r="H91" s="130"/>
      <c r="I91" s="37" t="s">
        <v>54</v>
      </c>
      <c r="J91" s="46">
        <f>SUM(J85:J90)</f>
        <v>3500</v>
      </c>
      <c r="K91" s="46">
        <f>SUM(K85:K90)</f>
        <v>3994</v>
      </c>
      <c r="L91" s="46">
        <f>SUM(L85:L90)</f>
        <v>4502</v>
      </c>
      <c r="M91" s="46">
        <f>SUM(M85:M90)</f>
        <v>5362</v>
      </c>
      <c r="N91" s="46">
        <f>SUM(N85:N90)</f>
        <v>6070</v>
      </c>
      <c r="O91" s="314"/>
    </row>
    <row r="92" spans="1:15" ht="14.4" customHeight="1" x14ac:dyDescent="0.3">
      <c r="A92" s="39">
        <v>2027</v>
      </c>
      <c r="B92" s="43">
        <v>0.6</v>
      </c>
      <c r="C92" s="40">
        <f>B79*B92</f>
        <v>2276.58</v>
      </c>
      <c r="D92" s="41"/>
      <c r="E92" s="41"/>
      <c r="F92" s="41"/>
      <c r="G92" s="109"/>
      <c r="H92" s="130"/>
      <c r="I92" s="86"/>
      <c r="J92" s="82"/>
      <c r="K92" s="82"/>
      <c r="L92" s="82"/>
      <c r="M92" s="82"/>
      <c r="N92" s="82"/>
      <c r="O92" s="82"/>
    </row>
    <row r="93" spans="1:15" ht="14.4" customHeight="1" x14ac:dyDescent="0.3">
      <c r="A93" s="39">
        <v>2028</v>
      </c>
      <c r="B93" s="43">
        <v>0.62</v>
      </c>
      <c r="C93" s="40">
        <f>B80*B93</f>
        <v>2651.6779999999999</v>
      </c>
      <c r="D93" s="41"/>
      <c r="E93" s="41"/>
      <c r="F93" s="41"/>
      <c r="G93" s="137"/>
      <c r="H93" s="137"/>
      <c r="I93" s="86"/>
      <c r="J93" s="82"/>
      <c r="K93" s="82"/>
      <c r="L93" s="82"/>
      <c r="M93" s="82"/>
      <c r="N93" s="82"/>
      <c r="O93" s="82"/>
    </row>
    <row r="94" spans="1:15" ht="14.4" customHeight="1" x14ac:dyDescent="0.3">
      <c r="A94" s="39">
        <v>2029</v>
      </c>
      <c r="B94" s="43">
        <v>0.63</v>
      </c>
      <c r="C94" s="40">
        <f>B81*B94</f>
        <v>3209.1569999999997</v>
      </c>
      <c r="D94" s="41"/>
      <c r="E94" s="41"/>
      <c r="F94" s="41"/>
      <c r="G94" s="137"/>
      <c r="H94" s="137"/>
      <c r="I94" s="86"/>
      <c r="J94" s="82"/>
      <c r="K94" s="82"/>
      <c r="L94" s="82"/>
      <c r="M94" s="82"/>
      <c r="N94" s="82"/>
      <c r="O94" s="82"/>
    </row>
    <row r="95" spans="1:15" ht="14.4" customHeight="1" x14ac:dyDescent="0.3">
      <c r="A95" s="39">
        <v>2030</v>
      </c>
      <c r="B95" s="43">
        <v>0.65</v>
      </c>
      <c r="C95" s="40">
        <f>B82*B95</f>
        <v>3748.2249999999999</v>
      </c>
      <c r="D95" s="41"/>
      <c r="E95" s="41"/>
      <c r="F95" s="41"/>
      <c r="G95" s="137"/>
      <c r="H95" s="137"/>
      <c r="I95" s="86"/>
      <c r="J95" s="82"/>
      <c r="K95" s="82"/>
      <c r="L95" s="82"/>
      <c r="M95" s="82"/>
      <c r="N95" s="82"/>
      <c r="O95" s="82"/>
    </row>
    <row r="96" spans="1:15" ht="14.4" customHeight="1" x14ac:dyDescent="0.3">
      <c r="A96" s="39"/>
      <c r="B96" s="41"/>
      <c r="C96" s="41"/>
      <c r="D96" s="41"/>
      <c r="E96" s="41"/>
      <c r="F96" s="41"/>
      <c r="G96" s="137"/>
      <c r="H96" s="137"/>
      <c r="I96" s="86"/>
      <c r="J96" s="82"/>
      <c r="K96" s="82"/>
      <c r="L96" s="82"/>
      <c r="M96" s="82"/>
      <c r="N96" s="82"/>
      <c r="O96" s="82"/>
    </row>
    <row r="97" spans="1:15" ht="14.4" customHeight="1" x14ac:dyDescent="0.3">
      <c r="A97" s="37" t="s">
        <v>99</v>
      </c>
      <c r="B97" s="38">
        <v>2026</v>
      </c>
      <c r="C97" s="38">
        <v>2027</v>
      </c>
      <c r="D97" s="38">
        <v>2028</v>
      </c>
      <c r="E97" s="38">
        <v>2029</v>
      </c>
      <c r="F97" s="38">
        <v>2030</v>
      </c>
      <c r="G97" s="225"/>
      <c r="H97" s="228"/>
      <c r="I97" s="101"/>
      <c r="J97" s="87"/>
      <c r="K97" s="87"/>
      <c r="L97" s="87"/>
      <c r="M97" s="87"/>
      <c r="N97" s="87"/>
      <c r="O97" s="87"/>
    </row>
    <row r="98" spans="1:15" ht="14.4" customHeight="1" x14ac:dyDescent="0.3">
      <c r="A98" s="45">
        <v>10</v>
      </c>
      <c r="B98" s="42">
        <f>(C91*$A98-$H$73)/$B$73</f>
        <v>32.139883361416203</v>
      </c>
      <c r="C98" s="42">
        <f>(C92*$A98-$H$73)/$B$73</f>
        <v>40.785748485754993</v>
      </c>
      <c r="D98" s="42">
        <f>(C93*$A98-$H$73)/$B$73</f>
        <v>48.027440012471018</v>
      </c>
      <c r="E98" s="47">
        <f>(C94*$A98-$H$73)/$B$73</f>
        <v>58.79020321201385</v>
      </c>
      <c r="F98" s="42">
        <f>(C95*$A98-$H$73)/$B$73</f>
        <v>69.197521214039327</v>
      </c>
      <c r="G98" s="345"/>
      <c r="H98" s="137"/>
      <c r="I98" s="86"/>
      <c r="J98" s="82"/>
      <c r="K98" s="82"/>
      <c r="L98" s="82"/>
      <c r="M98" s="82"/>
      <c r="N98" s="82"/>
      <c r="O98" s="82"/>
    </row>
    <row r="99" spans="1:15" ht="14.4" customHeight="1" x14ac:dyDescent="0.3">
      <c r="A99" s="45">
        <v>15</v>
      </c>
      <c r="B99" s="42">
        <f>(C91*$A99-$H$73)/$B$73</f>
        <v>49.792927871760064</v>
      </c>
      <c r="C99" s="42">
        <f>(C92*$A99-$H$73)/$B$73</f>
        <v>62.761725558268246</v>
      </c>
      <c r="D99" s="42">
        <f>(C93*$A99-$H$73)/$B$73</f>
        <v>73.624262848342283</v>
      </c>
      <c r="E99" s="47">
        <f>(C94*$A99-$H$73)/$B$73</f>
        <v>89.768407647656531</v>
      </c>
      <c r="F99" s="42">
        <f>(C95*$A99-$H$73)/$B$73</f>
        <v>105.37938465069475</v>
      </c>
      <c r="G99" s="345"/>
      <c r="H99" s="137"/>
      <c r="I99" s="86"/>
      <c r="J99" s="82"/>
      <c r="K99" s="82"/>
      <c r="L99" s="82"/>
      <c r="M99" s="82"/>
      <c r="N99" s="82"/>
      <c r="O99" s="82"/>
    </row>
    <row r="100" spans="1:15" ht="14.4" customHeight="1" x14ac:dyDescent="0.3">
      <c r="A100" s="45">
        <v>20</v>
      </c>
      <c r="B100" s="42">
        <f>(C91*$A100-$H$73)/$B$73</f>
        <v>67.445972382103932</v>
      </c>
      <c r="C100" s="42">
        <f>(C92*$A100-$H$73)/$B$73</f>
        <v>84.737702630781513</v>
      </c>
      <c r="D100" s="42">
        <f>(C93*$A100-$H$73)/$B$73</f>
        <v>99.221085684213548</v>
      </c>
      <c r="E100" s="47">
        <f>(C94*$A100-$H$73)/$B$73</f>
        <v>120.74661208329921</v>
      </c>
      <c r="F100" s="42">
        <f>(C95*$A100-$H$73)/$B$73</f>
        <v>141.56124808735018</v>
      </c>
      <c r="G100" s="345"/>
      <c r="H100" s="137"/>
      <c r="I100" s="86"/>
      <c r="J100" s="82"/>
      <c r="K100" s="82"/>
      <c r="L100" s="82"/>
      <c r="M100" s="82"/>
      <c r="N100" s="82"/>
      <c r="O100" s="82"/>
    </row>
    <row r="101" spans="1:15" ht="14.4" customHeight="1" x14ac:dyDescent="0.3">
      <c r="A101" s="347">
        <v>30</v>
      </c>
      <c r="B101" s="348">
        <f>(C91*$A101-$H$73)/$B$73</f>
        <v>102.75206140279164</v>
      </c>
      <c r="C101" s="348">
        <f>(C92*$A101-$H$73)/$B$73</f>
        <v>128.689656775808</v>
      </c>
      <c r="D101" s="348">
        <f>(C93*$A101-$H$73)/$B$73</f>
        <v>150.41473135595606</v>
      </c>
      <c r="E101" s="349">
        <f>(C94*$A101-$H$73)/$B$73</f>
        <v>182.70302095458459</v>
      </c>
      <c r="F101" s="42">
        <f>(C95*$A101-$H$73)/$B$73</f>
        <v>213.92497496066102</v>
      </c>
      <c r="G101" s="346"/>
      <c r="H101" s="137"/>
      <c r="I101" s="86"/>
      <c r="J101" s="82"/>
      <c r="K101" s="82"/>
      <c r="L101" s="82"/>
      <c r="M101" s="82"/>
      <c r="N101" s="82"/>
      <c r="O101" s="82"/>
    </row>
    <row r="102" spans="1:15" ht="14.4" customHeight="1" x14ac:dyDescent="0.3">
      <c r="A102" s="221"/>
      <c r="B102" s="309"/>
      <c r="C102" s="309"/>
      <c r="D102" s="309"/>
      <c r="E102" s="309"/>
      <c r="F102" s="104"/>
      <c r="G102" s="137"/>
      <c r="H102" s="137"/>
      <c r="I102" s="103"/>
      <c r="J102" s="104"/>
      <c r="K102" s="104"/>
      <c r="L102" s="104"/>
      <c r="M102" s="104"/>
      <c r="N102" s="105"/>
      <c r="O102" s="309"/>
    </row>
    <row r="103" spans="1:15" ht="14.4" customHeight="1" x14ac:dyDescent="0.3">
      <c r="A103" s="221"/>
      <c r="B103" s="309"/>
      <c r="C103" s="309"/>
      <c r="D103" s="309"/>
      <c r="E103" s="309"/>
      <c r="F103" s="110"/>
      <c r="G103" s="112"/>
      <c r="H103" s="112"/>
      <c r="I103" s="111"/>
      <c r="J103" s="110"/>
      <c r="K103" s="110"/>
      <c r="L103" s="110"/>
      <c r="M103" s="110"/>
      <c r="N103" s="95"/>
      <c r="O103" s="309"/>
    </row>
    <row r="104" spans="1:15" ht="14.4" customHeight="1" x14ac:dyDescent="0.3">
      <c r="A104" s="221"/>
      <c r="B104" s="309"/>
      <c r="C104" s="309"/>
      <c r="D104" s="309"/>
      <c r="E104" s="309"/>
      <c r="F104" s="309"/>
      <c r="G104" s="137"/>
      <c r="H104" s="137"/>
      <c r="I104" s="221"/>
      <c r="J104" s="110"/>
      <c r="K104" s="110"/>
      <c r="L104" s="110"/>
      <c r="M104" s="110"/>
      <c r="N104" s="95"/>
      <c r="O104" s="309"/>
    </row>
    <row r="105" spans="1:15" ht="18" customHeight="1" x14ac:dyDescent="0.3">
      <c r="A105" s="353"/>
      <c r="B105" s="354"/>
      <c r="C105" s="354"/>
      <c r="D105" s="354"/>
      <c r="E105" s="354"/>
      <c r="F105" s="354"/>
      <c r="G105" s="355"/>
      <c r="H105" s="355"/>
      <c r="I105" s="221"/>
      <c r="J105" s="116"/>
      <c r="K105" s="116"/>
      <c r="L105" s="116"/>
      <c r="M105" s="116"/>
      <c r="N105" s="117"/>
      <c r="O105" s="309"/>
    </row>
    <row r="106" spans="1:15" ht="14.4" customHeight="1" x14ac:dyDescent="0.3">
      <c r="A106" s="350" t="s">
        <v>100</v>
      </c>
      <c r="B106" s="351"/>
      <c r="C106" s="351"/>
      <c r="D106" s="351"/>
      <c r="E106" s="351"/>
      <c r="F106" s="351"/>
      <c r="G106" s="352"/>
      <c r="H106" s="352"/>
      <c r="I106" s="230"/>
      <c r="J106" s="82"/>
      <c r="K106" s="82"/>
      <c r="L106" s="82"/>
      <c r="M106" s="82"/>
      <c r="N106" s="82"/>
      <c r="O106" s="82"/>
    </row>
    <row r="107" spans="1:15" ht="14.4" customHeight="1" x14ac:dyDescent="0.3">
      <c r="A107" s="120" t="s">
        <v>86</v>
      </c>
      <c r="B107" s="121">
        <f>$D$1*(1+$H$108)</f>
        <v>443.97440879999999</v>
      </c>
      <c r="C107" s="122"/>
      <c r="D107" s="123"/>
      <c r="E107" s="124"/>
      <c r="F107" s="124" t="s">
        <v>87</v>
      </c>
      <c r="G107" s="125"/>
      <c r="H107" s="126">
        <v>-860</v>
      </c>
      <c r="I107" s="86"/>
      <c r="J107" s="82"/>
      <c r="K107" s="82"/>
      <c r="L107" s="82"/>
      <c r="M107" s="82"/>
      <c r="N107" s="82"/>
      <c r="O107" s="82"/>
    </row>
    <row r="108" spans="1:15" ht="14.4" customHeight="1" x14ac:dyDescent="0.3">
      <c r="A108" s="120" t="s">
        <v>0</v>
      </c>
      <c r="B108" s="127">
        <f>$B$1</f>
        <v>37.93</v>
      </c>
      <c r="C108" s="124"/>
      <c r="D108" s="124"/>
      <c r="E108" s="124"/>
      <c r="F108" s="124" t="s">
        <v>88</v>
      </c>
      <c r="G108" s="125"/>
      <c r="H108" s="128">
        <v>0.2</v>
      </c>
      <c r="I108" s="86"/>
      <c r="J108" s="82"/>
      <c r="K108" s="82"/>
      <c r="L108" s="82"/>
      <c r="M108" s="82"/>
      <c r="N108" s="82"/>
      <c r="O108" s="82"/>
    </row>
    <row r="109" spans="1:15" ht="14.4" customHeight="1" x14ac:dyDescent="0.3">
      <c r="A109" s="270"/>
      <c r="B109" s="271"/>
      <c r="C109" s="271"/>
      <c r="D109" s="271"/>
      <c r="E109" s="271"/>
      <c r="F109" s="271"/>
      <c r="G109" s="272"/>
      <c r="H109" s="272"/>
      <c r="I109" s="86"/>
      <c r="J109" s="82"/>
      <c r="K109" s="82"/>
      <c r="L109" s="82"/>
      <c r="M109" s="82"/>
      <c r="N109" s="82"/>
      <c r="O109" s="82"/>
    </row>
    <row r="110" spans="1:15" ht="14.4" customHeight="1" x14ac:dyDescent="0.3">
      <c r="A110" s="270"/>
      <c r="B110" s="271"/>
      <c r="C110" s="271"/>
      <c r="D110" s="271"/>
      <c r="E110" s="271"/>
      <c r="F110" s="271"/>
      <c r="G110" s="272"/>
      <c r="H110" s="273"/>
      <c r="I110" s="86"/>
      <c r="J110" s="82"/>
      <c r="K110" s="82"/>
      <c r="L110" s="82"/>
      <c r="M110" s="82"/>
      <c r="N110" s="82"/>
      <c r="O110" s="82"/>
    </row>
    <row r="111" spans="1:15" ht="14.4" customHeight="1" x14ac:dyDescent="0.3">
      <c r="A111" s="48" t="s">
        <v>89</v>
      </c>
      <c r="B111" s="49" t="s">
        <v>90</v>
      </c>
      <c r="C111" s="49"/>
      <c r="D111" s="274" t="s">
        <v>91</v>
      </c>
      <c r="E111" s="274"/>
      <c r="F111" s="49" t="s">
        <v>92</v>
      </c>
      <c r="G111" s="223"/>
      <c r="H111" s="234"/>
      <c r="I111" s="229"/>
      <c r="J111" s="87"/>
      <c r="K111" s="87"/>
      <c r="L111" s="87"/>
      <c r="M111" s="87"/>
      <c r="N111" s="87"/>
      <c r="O111" s="87"/>
    </row>
    <row r="112" spans="1:15" ht="14.4" customHeight="1" x14ac:dyDescent="0.3">
      <c r="A112" s="50">
        <v>2026</v>
      </c>
      <c r="B112" s="51">
        <f>J125*$D$3</f>
        <v>4370</v>
      </c>
      <c r="C112" s="52"/>
      <c r="D112" s="275" t="s">
        <v>101</v>
      </c>
      <c r="E112" s="276"/>
      <c r="F112" s="52"/>
      <c r="G112" s="224"/>
      <c r="H112" s="218"/>
      <c r="I112" s="230"/>
      <c r="J112" s="82"/>
      <c r="K112" s="82"/>
      <c r="L112" s="82"/>
      <c r="M112" s="82"/>
      <c r="N112" s="82"/>
      <c r="O112" s="82"/>
    </row>
    <row r="113" spans="1:15" ht="14.4" customHeight="1" x14ac:dyDescent="0.3">
      <c r="A113" s="50">
        <v>2027</v>
      </c>
      <c r="B113" s="51">
        <f>K125*$D$3</f>
        <v>4550.5</v>
      </c>
      <c r="C113" s="52"/>
      <c r="D113" s="276"/>
      <c r="E113" s="276"/>
      <c r="F113" s="52"/>
      <c r="G113" s="224"/>
      <c r="H113" s="218"/>
      <c r="I113" s="230"/>
      <c r="J113" s="82"/>
      <c r="K113" s="82"/>
      <c r="L113" s="82"/>
      <c r="M113" s="82"/>
      <c r="N113" s="82"/>
      <c r="O113" s="82"/>
    </row>
    <row r="114" spans="1:15" ht="14.4" customHeight="1" x14ac:dyDescent="0.3">
      <c r="A114" s="50">
        <v>2028</v>
      </c>
      <c r="B114" s="51">
        <f>L125*$D$3</f>
        <v>6023</v>
      </c>
      <c r="C114" s="52"/>
      <c r="D114" s="276"/>
      <c r="E114" s="276"/>
      <c r="F114" s="52"/>
      <c r="G114" s="224"/>
      <c r="H114" s="218"/>
      <c r="I114" s="230"/>
      <c r="J114" s="82"/>
      <c r="K114" s="82"/>
      <c r="L114" s="82"/>
      <c r="M114" s="82"/>
      <c r="N114" s="82"/>
      <c r="O114" s="82"/>
    </row>
    <row r="115" spans="1:15" ht="14.4" customHeight="1" x14ac:dyDescent="0.3">
      <c r="A115" s="50">
        <v>2029</v>
      </c>
      <c r="B115" s="51">
        <f>M125*$D$3</f>
        <v>7668.4</v>
      </c>
      <c r="C115" s="52"/>
      <c r="D115" s="276"/>
      <c r="E115" s="276"/>
      <c r="F115" s="52"/>
      <c r="G115" s="224"/>
      <c r="H115" s="218"/>
      <c r="I115" s="230"/>
      <c r="J115" s="82"/>
      <c r="K115" s="82"/>
      <c r="L115" s="82"/>
      <c r="M115" s="82"/>
      <c r="N115" s="82"/>
      <c r="O115" s="82"/>
    </row>
    <row r="116" spans="1:15" ht="14.4" customHeight="1" x14ac:dyDescent="0.3">
      <c r="A116" s="50">
        <v>2030</v>
      </c>
      <c r="B116" s="51">
        <f>N125*$D$3</f>
        <v>8380.9</v>
      </c>
      <c r="C116" s="52"/>
      <c r="D116" s="276"/>
      <c r="E116" s="276"/>
      <c r="F116" s="52"/>
      <c r="G116" s="224"/>
      <c r="H116" s="218"/>
      <c r="I116" s="277"/>
      <c r="J116" s="271"/>
      <c r="K116" s="271"/>
      <c r="L116" s="271"/>
      <c r="M116" s="271"/>
      <c r="N116" s="271"/>
      <c r="O116" s="315"/>
    </row>
    <row r="117" spans="1:15" ht="14.4" customHeight="1" x14ac:dyDescent="0.3">
      <c r="A117" s="50"/>
      <c r="B117" s="52"/>
      <c r="C117" s="52"/>
      <c r="D117" s="52"/>
      <c r="E117" s="52"/>
      <c r="F117" s="52"/>
      <c r="G117" s="224"/>
      <c r="H117" s="218"/>
      <c r="I117" s="277"/>
      <c r="J117" s="271"/>
      <c r="K117" s="271"/>
      <c r="L117" s="271"/>
      <c r="M117" s="271"/>
      <c r="N117" s="271"/>
      <c r="O117" s="315"/>
    </row>
    <row r="118" spans="1:15" ht="14.4" customHeight="1" x14ac:dyDescent="0.3">
      <c r="A118" s="48" t="s">
        <v>94</v>
      </c>
      <c r="B118" s="49">
        <v>2026</v>
      </c>
      <c r="C118" s="49">
        <v>2027</v>
      </c>
      <c r="D118" s="49">
        <v>2028</v>
      </c>
      <c r="E118" s="49">
        <v>2029</v>
      </c>
      <c r="F118" s="49">
        <v>2030</v>
      </c>
      <c r="G118" s="225"/>
      <c r="H118" s="234"/>
      <c r="I118" s="231" t="s">
        <v>95</v>
      </c>
      <c r="J118" s="55">
        <v>2026</v>
      </c>
      <c r="K118" s="55">
        <v>2027</v>
      </c>
      <c r="L118" s="55">
        <v>2028</v>
      </c>
      <c r="M118" s="55">
        <v>2029</v>
      </c>
      <c r="N118" s="55">
        <v>2030</v>
      </c>
      <c r="O118" s="316"/>
    </row>
    <row r="119" spans="1:15" ht="14.4" customHeight="1" x14ac:dyDescent="0.3">
      <c r="A119" s="57">
        <v>4</v>
      </c>
      <c r="B119" s="53">
        <f>$B$112*$A119/$B$107</f>
        <v>39.371638665494181</v>
      </c>
      <c r="C119" s="53">
        <f>$B$113*$A119/$B$107</f>
        <v>40.997858523416767</v>
      </c>
      <c r="D119" s="58">
        <f>$B$114*$A119/$B$107</f>
        <v>54.264388943311545</v>
      </c>
      <c r="E119" s="53">
        <f>$B$115*$A119/$B$107</f>
        <v>69.088666806058484</v>
      </c>
      <c r="F119" s="53">
        <f>$B$116*$A119/$B$107</f>
        <v>75.507955718910793</v>
      </c>
      <c r="G119" s="226"/>
      <c r="H119" s="218"/>
      <c r="I119" s="232" t="str">
        <f t="shared" ref="I119:I124" si="5">I85</f>
        <v>Bitcoin mining</v>
      </c>
      <c r="J119" s="51">
        <v>500</v>
      </c>
      <c r="K119" s="51">
        <v>350</v>
      </c>
      <c r="L119" s="51">
        <f t="shared" ref="K119:N124" si="6">D15</f>
        <v>200</v>
      </c>
      <c r="M119" s="51">
        <f t="shared" si="6"/>
        <v>100</v>
      </c>
      <c r="N119" s="51">
        <f t="shared" si="6"/>
        <v>50</v>
      </c>
      <c r="O119" s="317"/>
    </row>
    <row r="120" spans="1:15" ht="14.4" customHeight="1" x14ac:dyDescent="0.3">
      <c r="A120" s="57">
        <v>8</v>
      </c>
      <c r="B120" s="53">
        <f>$B$112*$A120/$B$107</f>
        <v>78.743277330988363</v>
      </c>
      <c r="C120" s="53">
        <f>$B$113*$A120/$B$107</f>
        <v>81.995717046833533</v>
      </c>
      <c r="D120" s="58">
        <f>$B$114*$A120/$B$107</f>
        <v>108.52877788662309</v>
      </c>
      <c r="E120" s="53">
        <f>$B$115*$A120/$B$107</f>
        <v>138.17733361211697</v>
      </c>
      <c r="F120" s="53">
        <f>$B$116*$A120/$B$107</f>
        <v>151.01591143782159</v>
      </c>
      <c r="G120" s="226"/>
      <c r="H120" s="218"/>
      <c r="I120" s="232" t="str">
        <f t="shared" si="5"/>
        <v>AI Cloud Canada / other contracted AI</v>
      </c>
      <c r="J120" s="51">
        <v>2160</v>
      </c>
      <c r="K120" s="51">
        <f t="shared" si="6"/>
        <v>1600</v>
      </c>
      <c r="L120" s="51">
        <f t="shared" si="6"/>
        <v>1500</v>
      </c>
      <c r="M120" s="51">
        <f t="shared" si="6"/>
        <v>1500</v>
      </c>
      <c r="N120" s="51">
        <f t="shared" si="6"/>
        <v>1500</v>
      </c>
      <c r="O120" s="317"/>
    </row>
    <row r="121" spans="1:15" ht="14.4" customHeight="1" x14ac:dyDescent="0.3">
      <c r="A121" s="57">
        <v>12</v>
      </c>
      <c r="B121" s="53">
        <f>$B$112*$A121/$B$107</f>
        <v>118.11491599648255</v>
      </c>
      <c r="C121" s="53">
        <f>$B$113*$A121/$B$107</f>
        <v>122.9935755702503</v>
      </c>
      <c r="D121" s="58">
        <f>$B$114*$A121/$B$107</f>
        <v>162.79316682993465</v>
      </c>
      <c r="E121" s="53">
        <f>$B$115*$A121/$B$107</f>
        <v>207.26600041817542</v>
      </c>
      <c r="F121" s="53">
        <f>$B$116*$A121/$B$107</f>
        <v>226.52386715673236</v>
      </c>
      <c r="G121" s="226"/>
      <c r="H121" s="218"/>
      <c r="I121" s="232" t="str">
        <f t="shared" si="5"/>
        <v>Sweetwater 1 (timing revised)</v>
      </c>
      <c r="J121" s="51">
        <v>0</v>
      </c>
      <c r="K121" s="51">
        <f t="shared" si="6"/>
        <v>800</v>
      </c>
      <c r="L121" s="51">
        <f t="shared" si="6"/>
        <v>2000</v>
      </c>
      <c r="M121" s="51">
        <f t="shared" si="6"/>
        <v>2800</v>
      </c>
      <c r="N121" s="51">
        <f t="shared" si="6"/>
        <v>2800</v>
      </c>
      <c r="O121" s="317"/>
    </row>
    <row r="122" spans="1:15" ht="14.4" customHeight="1" x14ac:dyDescent="0.3">
      <c r="A122" s="57">
        <v>20</v>
      </c>
      <c r="B122" s="53">
        <f>$B$112*$A122/$B$107</f>
        <v>196.8581933274709</v>
      </c>
      <c r="C122" s="53">
        <f>$B$113*$A122/$B$107</f>
        <v>204.98929261708383</v>
      </c>
      <c r="D122" s="58">
        <f>$B$114*$A122/$B$107</f>
        <v>271.32194471655771</v>
      </c>
      <c r="E122" s="53">
        <f>$B$115*$A122/$B$107</f>
        <v>345.44333403029242</v>
      </c>
      <c r="F122" s="53">
        <f>$B$116*$A122/$B$107</f>
        <v>377.53977859455398</v>
      </c>
      <c r="G122" s="226"/>
      <c r="H122" s="218"/>
      <c r="I122" s="232" t="str">
        <f t="shared" si="5"/>
        <v>Childress Horizon 1-4</v>
      </c>
      <c r="J122" s="51">
        <v>1940</v>
      </c>
      <c r="K122" s="51">
        <f t="shared" si="6"/>
        <v>1940</v>
      </c>
      <c r="L122" s="51">
        <f t="shared" si="6"/>
        <v>1940</v>
      </c>
      <c r="M122" s="51">
        <f t="shared" si="6"/>
        <v>1940</v>
      </c>
      <c r="N122" s="51">
        <f t="shared" si="6"/>
        <v>1940</v>
      </c>
      <c r="O122" s="317"/>
    </row>
    <row r="123" spans="1:15" ht="14.4" customHeight="1" x14ac:dyDescent="0.3">
      <c r="A123" s="50"/>
      <c r="B123" s="52"/>
      <c r="C123" s="52"/>
      <c r="D123" s="52"/>
      <c r="E123" s="52"/>
      <c r="F123" s="52"/>
      <c r="G123" s="227"/>
      <c r="H123" s="218"/>
      <c r="I123" s="232" t="str">
        <f t="shared" si="5"/>
        <v>Oklahoma / Kiowa</v>
      </c>
      <c r="J123" s="51">
        <v>0</v>
      </c>
      <c r="K123" s="51">
        <f t="shared" si="6"/>
        <v>0</v>
      </c>
      <c r="L123" s="51">
        <f t="shared" si="6"/>
        <v>400</v>
      </c>
      <c r="M123" s="51">
        <f t="shared" si="6"/>
        <v>1000</v>
      </c>
      <c r="N123" s="51">
        <f t="shared" si="6"/>
        <v>1800</v>
      </c>
      <c r="O123" s="317"/>
    </row>
    <row r="124" spans="1:15" ht="14.4" customHeight="1" x14ac:dyDescent="0.3">
      <c r="A124" s="48" t="s">
        <v>96</v>
      </c>
      <c r="B124" s="49" t="s">
        <v>97</v>
      </c>
      <c r="C124" s="235" t="s">
        <v>98</v>
      </c>
      <c r="D124" s="49"/>
      <c r="E124" s="49"/>
      <c r="F124" s="49"/>
      <c r="G124" s="228"/>
      <c r="H124" s="234"/>
      <c r="I124" s="233" t="str">
        <f t="shared" si="5"/>
        <v>Sweetwater 2 / other AI capacity</v>
      </c>
      <c r="J124" s="56">
        <v>0</v>
      </c>
      <c r="K124" s="56">
        <f t="shared" si="6"/>
        <v>100</v>
      </c>
      <c r="L124" s="56">
        <f t="shared" si="6"/>
        <v>300</v>
      </c>
      <c r="M124" s="56">
        <f t="shared" si="6"/>
        <v>732</v>
      </c>
      <c r="N124" s="56">
        <f t="shared" si="6"/>
        <v>732</v>
      </c>
      <c r="O124" s="318"/>
    </row>
    <row r="125" spans="1:15" ht="14.4" customHeight="1" x14ac:dyDescent="0.3">
      <c r="A125" s="50">
        <v>2026</v>
      </c>
      <c r="B125" s="54">
        <v>0.68</v>
      </c>
      <c r="C125" s="51">
        <f>B112*B125</f>
        <v>2971.6000000000004</v>
      </c>
      <c r="D125" s="52"/>
      <c r="E125" s="52"/>
      <c r="F125" s="52"/>
      <c r="G125" s="109"/>
      <c r="H125" s="130"/>
      <c r="I125" s="48" t="s">
        <v>54</v>
      </c>
      <c r="J125" s="56">
        <f>SUM(J119:J124)</f>
        <v>4600</v>
      </c>
      <c r="K125" s="56">
        <f>SUM(K119:K124)</f>
        <v>4790</v>
      </c>
      <c r="L125" s="56">
        <f>SUM(L119:L124)</f>
        <v>6340</v>
      </c>
      <c r="M125" s="56">
        <f>SUM(M119:M124)</f>
        <v>8072</v>
      </c>
      <c r="N125" s="56">
        <f>SUM(N119:N124)</f>
        <v>8822</v>
      </c>
      <c r="O125" s="318"/>
    </row>
    <row r="126" spans="1:15" ht="14.4" customHeight="1" x14ac:dyDescent="0.3">
      <c r="A126" s="50">
        <v>2027</v>
      </c>
      <c r="B126" s="54">
        <v>0.72</v>
      </c>
      <c r="C126" s="51">
        <f>B113*B126</f>
        <v>3276.3599999999997</v>
      </c>
      <c r="D126" s="52"/>
      <c r="E126" s="52"/>
      <c r="F126" s="52"/>
      <c r="G126" s="109"/>
      <c r="H126" s="130"/>
      <c r="I126" s="86"/>
      <c r="J126" s="82"/>
      <c r="K126" s="82"/>
      <c r="L126" s="82"/>
      <c r="M126" s="82"/>
      <c r="N126" s="82"/>
      <c r="O126" s="82"/>
    </row>
    <row r="127" spans="1:15" ht="14.4" customHeight="1" x14ac:dyDescent="0.3">
      <c r="A127" s="50">
        <v>2028</v>
      </c>
      <c r="B127" s="54">
        <v>0.76</v>
      </c>
      <c r="C127" s="51">
        <f>B114*B127</f>
        <v>4577.4800000000005</v>
      </c>
      <c r="D127" s="52"/>
      <c r="E127" s="52"/>
      <c r="F127" s="52"/>
      <c r="G127" s="109"/>
      <c r="H127" s="130"/>
      <c r="I127" s="86"/>
      <c r="J127" s="82"/>
      <c r="K127" s="82"/>
      <c r="L127" s="82"/>
      <c r="M127" s="82"/>
      <c r="N127" s="82"/>
      <c r="O127" s="82"/>
    </row>
    <row r="128" spans="1:15" ht="14.4" customHeight="1" x14ac:dyDescent="0.3">
      <c r="A128" s="50">
        <v>2029</v>
      </c>
      <c r="B128" s="54">
        <v>0.79</v>
      </c>
      <c r="C128" s="51">
        <f>B115*B128</f>
        <v>6058.0360000000001</v>
      </c>
      <c r="D128" s="52"/>
      <c r="E128" s="52"/>
      <c r="F128" s="52"/>
      <c r="G128" s="109"/>
      <c r="H128" s="130"/>
      <c r="I128" s="86"/>
      <c r="J128" s="82"/>
      <c r="K128" s="82"/>
      <c r="L128" s="82"/>
      <c r="M128" s="82"/>
      <c r="N128" s="82"/>
      <c r="O128" s="82"/>
    </row>
    <row r="129" spans="1:15" ht="14.4" customHeight="1" x14ac:dyDescent="0.3">
      <c r="A129" s="50">
        <v>2030</v>
      </c>
      <c r="B129" s="54">
        <v>0.8</v>
      </c>
      <c r="C129" s="51">
        <f>B116*B129</f>
        <v>6704.72</v>
      </c>
      <c r="D129" s="52"/>
      <c r="E129" s="52"/>
      <c r="F129" s="52"/>
      <c r="G129" s="137"/>
      <c r="H129" s="137"/>
      <c r="I129" s="86"/>
      <c r="J129" s="82"/>
      <c r="K129" s="82"/>
      <c r="L129" s="82"/>
      <c r="M129" s="82"/>
      <c r="N129" s="82"/>
      <c r="O129" s="82"/>
    </row>
    <row r="130" spans="1:15" ht="14.4" customHeight="1" x14ac:dyDescent="0.3">
      <c r="A130" s="50"/>
      <c r="B130" s="52"/>
      <c r="C130" s="52"/>
      <c r="D130" s="52"/>
      <c r="E130" s="52"/>
      <c r="F130" s="52"/>
      <c r="G130" s="137"/>
      <c r="H130" s="137"/>
      <c r="I130" s="86"/>
      <c r="J130" s="82"/>
      <c r="K130" s="82"/>
      <c r="L130" s="82"/>
      <c r="M130" s="82"/>
      <c r="N130" s="82"/>
      <c r="O130" s="82"/>
    </row>
    <row r="131" spans="1:15" ht="14.4" customHeight="1" x14ac:dyDescent="0.3">
      <c r="A131" s="48" t="s">
        <v>99</v>
      </c>
      <c r="B131" s="49">
        <v>2026</v>
      </c>
      <c r="C131" s="49">
        <v>2027</v>
      </c>
      <c r="D131" s="49">
        <v>2028</v>
      </c>
      <c r="E131" s="49">
        <v>2029</v>
      </c>
      <c r="F131" s="49">
        <v>2030</v>
      </c>
      <c r="G131" s="225"/>
      <c r="H131" s="228"/>
      <c r="I131" s="101"/>
      <c r="J131" s="87"/>
      <c r="K131" s="87"/>
      <c r="L131" s="87"/>
      <c r="M131" s="87"/>
      <c r="N131" s="87"/>
      <c r="O131" s="87"/>
    </row>
    <row r="132" spans="1:15" ht="14.4" customHeight="1" x14ac:dyDescent="0.3">
      <c r="A132" s="57">
        <v>10</v>
      </c>
      <c r="B132" s="53">
        <f>(C125*$A132-$H$107)/$B$107</f>
        <v>68.868834315569231</v>
      </c>
      <c r="C132" s="53">
        <f>(C126*$A132-$H$107)/$B$107</f>
        <v>75.7331939263793</v>
      </c>
      <c r="D132" s="53">
        <f>(C127*$A132-$H$107)/$B$107</f>
        <v>105.03938757652107</v>
      </c>
      <c r="E132" s="53">
        <f>(C128*$A132-$H$107)/$B$107</f>
        <v>138.38716552619462</v>
      </c>
      <c r="F132" s="53">
        <f>(C129*$A132-$H$107)/$B$107</f>
        <v>152.95296002205072</v>
      </c>
      <c r="G132" s="345"/>
      <c r="H132" s="137"/>
      <c r="I132" s="86"/>
      <c r="J132" s="82"/>
      <c r="K132" s="82"/>
      <c r="L132" s="82"/>
      <c r="M132" s="82"/>
      <c r="N132" s="82"/>
      <c r="O132" s="82"/>
    </row>
    <row r="133" spans="1:15" ht="14.4" customHeight="1" x14ac:dyDescent="0.3">
      <c r="A133" s="57">
        <v>15</v>
      </c>
      <c r="B133" s="53">
        <f>(C125*$A133-$H$107)/$B$107</f>
        <v>102.3347271812393</v>
      </c>
      <c r="C133" s="53">
        <f>(C126*$A133-$H$107)/$B$107</f>
        <v>112.63126659745438</v>
      </c>
      <c r="D133" s="53">
        <f>(C127*$A133-$H$107)/$B$107</f>
        <v>156.59055707266705</v>
      </c>
      <c r="E133" s="53">
        <f>(C128*$A133-$H$107)/$B$107</f>
        <v>206.61222399717741</v>
      </c>
      <c r="F133" s="53">
        <f>(C129*$A133-$H$107)/$B$107</f>
        <v>228.46091574096152</v>
      </c>
      <c r="G133" s="345"/>
      <c r="H133" s="137"/>
      <c r="I133" s="86"/>
      <c r="J133" s="82"/>
      <c r="K133" s="82"/>
      <c r="L133" s="82"/>
      <c r="M133" s="82"/>
      <c r="N133" s="82"/>
      <c r="O133" s="82"/>
    </row>
    <row r="134" spans="1:15" ht="14.4" customHeight="1" x14ac:dyDescent="0.3">
      <c r="A134" s="57">
        <v>20</v>
      </c>
      <c r="B134" s="53">
        <f>(C125*$A134-$H$107)/$B$107</f>
        <v>135.80062004690936</v>
      </c>
      <c r="C134" s="53">
        <f>(C126*$A134-$H$107)/$B$107</f>
        <v>149.52933926852947</v>
      </c>
      <c r="D134" s="53">
        <f>(C127*$A134-$H$107)/$B$107</f>
        <v>208.141726568813</v>
      </c>
      <c r="E134" s="53">
        <f>(C128*$A134-$H$107)/$B$107</f>
        <v>274.83728246816014</v>
      </c>
      <c r="F134" s="53">
        <f>(C129*$A134-$H$107)/$B$107</f>
        <v>303.96887145987228</v>
      </c>
      <c r="G134" s="345"/>
      <c r="H134" s="137"/>
      <c r="I134" s="86"/>
      <c r="J134" s="82"/>
      <c r="K134" s="82"/>
      <c r="L134" s="82"/>
      <c r="M134" s="82"/>
      <c r="N134" s="82"/>
      <c r="O134" s="82"/>
    </row>
    <row r="135" spans="1:15" ht="14.4" customHeight="1" x14ac:dyDescent="0.3">
      <c r="A135" s="57">
        <v>30</v>
      </c>
      <c r="B135" s="53">
        <f>(C125*$A135-$H$107)/$B$107</f>
        <v>202.73240577824947</v>
      </c>
      <c r="C135" s="53">
        <f>(C126*$A135-$H$107)/$B$107</f>
        <v>223.32548461067964</v>
      </c>
      <c r="D135" s="53">
        <f>(C127*$A135-$H$107)/$B$107</f>
        <v>311.244065561105</v>
      </c>
      <c r="E135" s="53">
        <f>(C128*$A135-$H$107)/$B$107</f>
        <v>411.28739941012566</v>
      </c>
      <c r="F135" s="53">
        <f>(C129*$A135-$H$107)/$B$107</f>
        <v>454.98478289769395</v>
      </c>
      <c r="G135" s="346"/>
      <c r="H135" s="137"/>
      <c r="I135" s="86"/>
      <c r="J135" s="82"/>
      <c r="K135" s="82"/>
      <c r="L135" s="82"/>
      <c r="M135" s="82"/>
      <c r="N135" s="82"/>
      <c r="O135" s="82"/>
    </row>
    <row r="136" spans="1:15" ht="14.4" customHeight="1" x14ac:dyDescent="0.3">
      <c r="A136" s="134"/>
      <c r="B136" s="104"/>
      <c r="C136" s="104"/>
      <c r="D136" s="104"/>
      <c r="E136" s="104"/>
      <c r="F136" s="104"/>
      <c r="G136" s="137"/>
      <c r="H136" s="137"/>
      <c r="I136" s="103"/>
      <c r="J136" s="104"/>
      <c r="K136" s="104"/>
      <c r="L136" s="104"/>
      <c r="M136" s="104"/>
      <c r="N136" s="105"/>
      <c r="O136" s="309"/>
    </row>
    <row r="137" spans="1:15" ht="14.4" customHeight="1" x14ac:dyDescent="0.3">
      <c r="A137" s="113"/>
      <c r="B137" s="110"/>
      <c r="C137" s="110"/>
      <c r="D137" s="110"/>
      <c r="E137" s="110"/>
      <c r="F137" s="110"/>
      <c r="G137" s="137"/>
      <c r="H137" s="137"/>
      <c r="I137" s="111"/>
      <c r="J137" s="110"/>
      <c r="K137" s="110"/>
      <c r="L137" s="110"/>
      <c r="M137" s="110"/>
      <c r="N137" s="95"/>
      <c r="O137" s="309"/>
    </row>
    <row r="138" spans="1:15" ht="18" customHeight="1" x14ac:dyDescent="0.3">
      <c r="A138" s="131"/>
      <c r="B138" s="132"/>
      <c r="C138" s="132"/>
      <c r="D138" s="132"/>
      <c r="E138" s="132"/>
      <c r="F138" s="132"/>
      <c r="G138" s="133"/>
      <c r="H138" s="361"/>
      <c r="I138" s="115"/>
      <c r="J138" s="116"/>
      <c r="K138" s="116"/>
      <c r="L138" s="116"/>
      <c r="M138" s="116"/>
      <c r="N138" s="117"/>
      <c r="O138" s="309"/>
    </row>
    <row r="139" spans="1:15" ht="14.4" customHeight="1" x14ac:dyDescent="0.3">
      <c r="A139" s="248" t="s">
        <v>102</v>
      </c>
      <c r="B139" s="249"/>
      <c r="C139" s="249"/>
      <c r="D139" s="249"/>
      <c r="E139" s="249"/>
      <c r="F139" s="249"/>
      <c r="G139" s="250"/>
      <c r="H139" s="250"/>
      <c r="I139" s="86"/>
      <c r="J139" s="82"/>
      <c r="K139" s="82"/>
      <c r="L139" s="82"/>
      <c r="M139" s="82"/>
      <c r="N139" s="82"/>
      <c r="O139" s="82"/>
    </row>
    <row r="140" spans="1:15" ht="14.4" customHeight="1" x14ac:dyDescent="0.3">
      <c r="A140" s="120" t="s">
        <v>86</v>
      </c>
      <c r="B140" s="121">
        <f>$D$1*(1+$H$141)</f>
        <v>443.97440879999999</v>
      </c>
      <c r="C140" s="122"/>
      <c r="D140" s="123"/>
      <c r="E140" s="124"/>
      <c r="F140" s="124" t="s">
        <v>87</v>
      </c>
      <c r="G140" s="125"/>
      <c r="H140" s="126">
        <v>-860</v>
      </c>
      <c r="I140" s="86"/>
      <c r="J140" s="82"/>
      <c r="K140" s="82"/>
      <c r="L140" s="82"/>
      <c r="M140" s="82"/>
      <c r="N140" s="82"/>
      <c r="O140" s="82"/>
    </row>
    <row r="141" spans="1:15" ht="14.4" customHeight="1" x14ac:dyDescent="0.3">
      <c r="A141" s="120" t="s">
        <v>0</v>
      </c>
      <c r="B141" s="127">
        <f>$B$1</f>
        <v>37.93</v>
      </c>
      <c r="C141" s="124"/>
      <c r="D141" s="124"/>
      <c r="E141" s="124"/>
      <c r="F141" s="124" t="s">
        <v>88</v>
      </c>
      <c r="G141" s="125"/>
      <c r="H141" s="128">
        <v>0.2</v>
      </c>
      <c r="I141" s="86"/>
      <c r="J141" s="82"/>
      <c r="K141" s="82"/>
      <c r="L141" s="82"/>
      <c r="M141" s="82"/>
      <c r="N141" s="82"/>
      <c r="O141" s="82"/>
    </row>
    <row r="142" spans="1:15" ht="14.4" customHeight="1" x14ac:dyDescent="0.3">
      <c r="A142" s="264"/>
      <c r="B142" s="265"/>
      <c r="C142" s="265"/>
      <c r="D142" s="265"/>
      <c r="E142" s="265"/>
      <c r="F142" s="265"/>
      <c r="G142" s="266"/>
      <c r="H142" s="266"/>
      <c r="I142" s="86"/>
      <c r="J142" s="82"/>
      <c r="K142" s="82"/>
      <c r="L142" s="82"/>
      <c r="M142" s="82"/>
      <c r="N142" s="82"/>
      <c r="O142" s="82"/>
    </row>
    <row r="143" spans="1:15" ht="14.4" customHeight="1" x14ac:dyDescent="0.3">
      <c r="A143" s="264"/>
      <c r="B143" s="265"/>
      <c r="C143" s="265"/>
      <c r="D143" s="265"/>
      <c r="E143" s="265"/>
      <c r="F143" s="265"/>
      <c r="G143" s="266"/>
      <c r="H143" s="359"/>
      <c r="I143" s="86"/>
      <c r="J143" s="82"/>
      <c r="K143" s="82"/>
      <c r="L143" s="82"/>
      <c r="M143" s="82"/>
      <c r="N143" s="82"/>
      <c r="O143" s="82"/>
    </row>
    <row r="144" spans="1:15" ht="14.4" customHeight="1" x14ac:dyDescent="0.3">
      <c r="A144" s="59" t="s">
        <v>89</v>
      </c>
      <c r="B144" s="60" t="s">
        <v>90</v>
      </c>
      <c r="C144" s="60"/>
      <c r="D144" s="267" t="s">
        <v>91</v>
      </c>
      <c r="E144" s="267"/>
      <c r="F144" s="60" t="s">
        <v>92</v>
      </c>
      <c r="G144" s="223"/>
      <c r="H144" s="234"/>
      <c r="I144" s="229"/>
      <c r="J144" s="87"/>
      <c r="K144" s="87"/>
      <c r="L144" s="87"/>
      <c r="M144" s="87"/>
      <c r="N144" s="87"/>
      <c r="O144" s="87"/>
    </row>
    <row r="145" spans="1:15" ht="14.4" customHeight="1" x14ac:dyDescent="0.3">
      <c r="A145" s="61">
        <v>2026</v>
      </c>
      <c r="B145" s="62">
        <f>J159*$D$3</f>
        <v>4370</v>
      </c>
      <c r="C145" s="63"/>
      <c r="D145" s="268" t="s">
        <v>103</v>
      </c>
      <c r="E145" s="269"/>
      <c r="F145" s="63"/>
      <c r="G145" s="224"/>
      <c r="H145" s="218"/>
      <c r="I145" s="230"/>
      <c r="J145" s="82"/>
      <c r="K145" s="82"/>
      <c r="L145" s="82"/>
      <c r="M145" s="82"/>
      <c r="N145" s="82"/>
      <c r="O145" s="82"/>
    </row>
    <row r="146" spans="1:15" ht="14.4" customHeight="1" x14ac:dyDescent="0.3">
      <c r="A146" s="61">
        <v>2027</v>
      </c>
      <c r="B146" s="62">
        <f>K159*$D$3</f>
        <v>4550.5</v>
      </c>
      <c r="C146" s="63"/>
      <c r="D146" s="269"/>
      <c r="E146" s="269"/>
      <c r="F146" s="63"/>
      <c r="G146" s="224"/>
      <c r="H146" s="218"/>
      <c r="I146" s="230"/>
      <c r="J146" s="82"/>
      <c r="K146" s="82"/>
      <c r="L146" s="82"/>
      <c r="M146" s="82"/>
      <c r="N146" s="82"/>
      <c r="O146" s="82"/>
    </row>
    <row r="147" spans="1:15" ht="14.4" customHeight="1" x14ac:dyDescent="0.3">
      <c r="A147" s="61">
        <v>2028</v>
      </c>
      <c r="B147" s="62">
        <f>L159*$D$3</f>
        <v>6783</v>
      </c>
      <c r="C147" s="63"/>
      <c r="D147" s="269"/>
      <c r="E147" s="269"/>
      <c r="F147" s="63"/>
      <c r="G147" s="224"/>
      <c r="H147" s="218"/>
      <c r="I147" s="230"/>
      <c r="J147" s="82"/>
      <c r="K147" s="82"/>
      <c r="L147" s="82"/>
      <c r="M147" s="82"/>
      <c r="N147" s="82"/>
      <c r="O147" s="82"/>
    </row>
    <row r="148" spans="1:15" ht="14.4" customHeight="1" x14ac:dyDescent="0.3">
      <c r="A148" s="61">
        <v>2029</v>
      </c>
      <c r="B148" s="62">
        <f>M159*$D$3</f>
        <v>9758.4</v>
      </c>
      <c r="C148" s="63"/>
      <c r="D148" s="269"/>
      <c r="E148" s="269"/>
      <c r="F148" s="63"/>
      <c r="G148" s="224"/>
      <c r="H148" s="218"/>
      <c r="I148" s="230"/>
      <c r="J148" s="82"/>
      <c r="K148" s="82"/>
      <c r="L148" s="82"/>
      <c r="M148" s="82"/>
      <c r="N148" s="82"/>
      <c r="O148" s="82"/>
    </row>
    <row r="149" spans="1:15" ht="14.4" customHeight="1" x14ac:dyDescent="0.3">
      <c r="A149" s="61">
        <v>2030</v>
      </c>
      <c r="B149" s="62">
        <f>N159*$D$3</f>
        <v>11230.9</v>
      </c>
      <c r="C149" s="63"/>
      <c r="D149" s="269"/>
      <c r="E149" s="269"/>
      <c r="F149" s="63"/>
      <c r="G149" s="224"/>
      <c r="H149" s="218"/>
      <c r="I149" s="356"/>
      <c r="J149" s="265"/>
      <c r="K149" s="265"/>
      <c r="L149" s="265"/>
      <c r="M149" s="265"/>
      <c r="N149" s="265"/>
      <c r="O149" s="319"/>
    </row>
    <row r="150" spans="1:15" ht="14.4" customHeight="1" x14ac:dyDescent="0.3">
      <c r="A150" s="61"/>
      <c r="B150" s="63"/>
      <c r="C150" s="63"/>
      <c r="D150" s="63"/>
      <c r="E150" s="63"/>
      <c r="F150" s="63"/>
      <c r="G150" s="224"/>
      <c r="H150" s="218"/>
      <c r="I150" s="356"/>
      <c r="J150" s="265"/>
      <c r="K150" s="265"/>
      <c r="L150" s="265"/>
      <c r="M150" s="265"/>
      <c r="N150" s="265"/>
      <c r="O150" s="319"/>
    </row>
    <row r="151" spans="1:15" ht="14.4" customHeight="1" x14ac:dyDescent="0.3">
      <c r="A151" s="59" t="s">
        <v>94</v>
      </c>
      <c r="B151" s="60">
        <v>2026</v>
      </c>
      <c r="C151" s="60">
        <v>2027</v>
      </c>
      <c r="D151" s="60">
        <v>2028</v>
      </c>
      <c r="E151" s="60">
        <v>2029</v>
      </c>
      <c r="F151" s="60">
        <v>2030</v>
      </c>
      <c r="G151" s="225"/>
      <c r="H151" s="228"/>
      <c r="I151" s="357" t="s">
        <v>95</v>
      </c>
      <c r="J151" s="66">
        <v>2026</v>
      </c>
      <c r="K151" s="66">
        <v>2027</v>
      </c>
      <c r="L151" s="66">
        <v>2028</v>
      </c>
      <c r="M151" s="66">
        <v>2029</v>
      </c>
      <c r="N151" s="66">
        <v>2030</v>
      </c>
      <c r="O151" s="320"/>
    </row>
    <row r="152" spans="1:15" ht="14.4" customHeight="1" x14ac:dyDescent="0.3">
      <c r="A152" s="68">
        <v>4</v>
      </c>
      <c r="B152" s="64">
        <f>$B$145*$A152/$B$140</f>
        <v>39.371638665494181</v>
      </c>
      <c r="C152" s="64">
        <f>$B$146*$A152/$B$140</f>
        <v>40.997858523416767</v>
      </c>
      <c r="D152" s="69">
        <f>$B$147*$A152/$B$140</f>
        <v>61.111630450354014</v>
      </c>
      <c r="E152" s="64">
        <f>$B$148*$A152/$B$140</f>
        <v>87.918580950425266</v>
      </c>
      <c r="F152" s="64">
        <f>$B$149*$A152/$B$140</f>
        <v>101.18511137032004</v>
      </c>
      <c r="G152" s="226"/>
      <c r="H152" s="137"/>
      <c r="I152" s="358" t="str">
        <f t="shared" ref="I152:N152" si="7">I119</f>
        <v>Bitcoin mining</v>
      </c>
      <c r="J152" s="62">
        <f t="shared" si="7"/>
        <v>500</v>
      </c>
      <c r="K152" s="62">
        <f t="shared" si="7"/>
        <v>350</v>
      </c>
      <c r="L152" s="62">
        <f t="shared" si="7"/>
        <v>200</v>
      </c>
      <c r="M152" s="62">
        <f t="shared" si="7"/>
        <v>100</v>
      </c>
      <c r="N152" s="62">
        <f t="shared" si="7"/>
        <v>50</v>
      </c>
      <c r="O152" s="321"/>
    </row>
    <row r="153" spans="1:15" ht="14.4" customHeight="1" x14ac:dyDescent="0.3">
      <c r="A153" s="68">
        <v>8</v>
      </c>
      <c r="B153" s="64">
        <f>$B$145*$A153/$B$140</f>
        <v>78.743277330988363</v>
      </c>
      <c r="C153" s="64">
        <f>$B$146*$A153/$B$140</f>
        <v>81.995717046833533</v>
      </c>
      <c r="D153" s="69">
        <f>$B$147*$A153/$B$140</f>
        <v>122.22326090070803</v>
      </c>
      <c r="E153" s="64">
        <f>$B$148*$A153/$B$140</f>
        <v>175.83716190085053</v>
      </c>
      <c r="F153" s="64">
        <f>$B$149*$A153/$B$140</f>
        <v>202.37022274064009</v>
      </c>
      <c r="G153" s="226"/>
      <c r="H153" s="137"/>
      <c r="I153" s="358" t="str">
        <f t="shared" ref="I153:I157" si="8">I120</f>
        <v>AI Cloud Canada / other contracted AI</v>
      </c>
      <c r="J153" s="62">
        <f t="shared" ref="J153:N157" si="9">J120</f>
        <v>2160</v>
      </c>
      <c r="K153" s="62">
        <f t="shared" si="9"/>
        <v>1600</v>
      </c>
      <c r="L153" s="62">
        <f t="shared" si="9"/>
        <v>1500</v>
      </c>
      <c r="M153" s="62">
        <f t="shared" si="9"/>
        <v>1500</v>
      </c>
      <c r="N153" s="62">
        <f t="shared" si="9"/>
        <v>1500</v>
      </c>
      <c r="O153" s="321"/>
    </row>
    <row r="154" spans="1:15" ht="14.4" customHeight="1" x14ac:dyDescent="0.3">
      <c r="A154" s="68">
        <v>12</v>
      </c>
      <c r="B154" s="64">
        <f>$B$145*$A154/$B$140</f>
        <v>118.11491599648255</v>
      </c>
      <c r="C154" s="64">
        <f>$B$146*$A154/$B$140</f>
        <v>122.9935755702503</v>
      </c>
      <c r="D154" s="69">
        <f>$B$147*$A154/$B$140</f>
        <v>183.33489135106203</v>
      </c>
      <c r="E154" s="64">
        <f>$B$148*$A154/$B$140</f>
        <v>263.75574285127578</v>
      </c>
      <c r="F154" s="64">
        <f>$B$149*$A154/$B$140</f>
        <v>303.55533411096013</v>
      </c>
      <c r="G154" s="226"/>
      <c r="H154" s="137"/>
      <c r="I154" s="358" t="str">
        <f t="shared" si="8"/>
        <v>Sweetwater 1 (timing revised)</v>
      </c>
      <c r="J154" s="62">
        <f t="shared" si="9"/>
        <v>0</v>
      </c>
      <c r="K154" s="62">
        <f t="shared" si="9"/>
        <v>800</v>
      </c>
      <c r="L154" s="62">
        <f t="shared" si="9"/>
        <v>2000</v>
      </c>
      <c r="M154" s="62">
        <f t="shared" si="9"/>
        <v>2800</v>
      </c>
      <c r="N154" s="62">
        <f t="shared" si="9"/>
        <v>2800</v>
      </c>
      <c r="O154" s="321"/>
    </row>
    <row r="155" spans="1:15" ht="14.4" customHeight="1" x14ac:dyDescent="0.3">
      <c r="A155" s="68">
        <v>20</v>
      </c>
      <c r="B155" s="64">
        <f>$B$145*$A155/$B$140</f>
        <v>196.8581933274709</v>
      </c>
      <c r="C155" s="64">
        <f>$B$146*$A155/$B$140</f>
        <v>204.98929261708383</v>
      </c>
      <c r="D155" s="69">
        <f>$B$147*$A155/$B$140</f>
        <v>305.55815225177008</v>
      </c>
      <c r="E155" s="64">
        <f>$B$148*$A155/$B$140</f>
        <v>439.59290475212634</v>
      </c>
      <c r="F155" s="64">
        <f>$B$149*$A155/$B$140</f>
        <v>505.92555685160022</v>
      </c>
      <c r="G155" s="226"/>
      <c r="H155" s="137"/>
      <c r="I155" s="358" t="str">
        <f t="shared" si="8"/>
        <v>Childress Horizon 1-4</v>
      </c>
      <c r="J155" s="62">
        <f t="shared" si="9"/>
        <v>1940</v>
      </c>
      <c r="K155" s="62">
        <f t="shared" si="9"/>
        <v>1940</v>
      </c>
      <c r="L155" s="62">
        <f t="shared" si="9"/>
        <v>1940</v>
      </c>
      <c r="M155" s="62">
        <f t="shared" si="9"/>
        <v>1940</v>
      </c>
      <c r="N155" s="62">
        <f t="shared" si="9"/>
        <v>1940</v>
      </c>
      <c r="O155" s="321"/>
    </row>
    <row r="156" spans="1:15" ht="14.4" customHeight="1" x14ac:dyDescent="0.3">
      <c r="A156" s="61"/>
      <c r="B156" s="63"/>
      <c r="C156" s="63"/>
      <c r="D156" s="63"/>
      <c r="E156" s="63"/>
      <c r="F156" s="63"/>
      <c r="G156" s="227"/>
      <c r="H156" s="137"/>
      <c r="I156" s="358" t="str">
        <f t="shared" si="8"/>
        <v>Oklahoma / Kiowa</v>
      </c>
      <c r="J156" s="62">
        <f t="shared" si="9"/>
        <v>0</v>
      </c>
      <c r="K156" s="62">
        <f t="shared" si="9"/>
        <v>0</v>
      </c>
      <c r="L156" s="62">
        <f t="shared" si="9"/>
        <v>400</v>
      </c>
      <c r="M156" s="62">
        <f t="shared" si="9"/>
        <v>1000</v>
      </c>
      <c r="N156" s="62">
        <f t="shared" si="9"/>
        <v>1800</v>
      </c>
      <c r="O156" s="321"/>
    </row>
    <row r="157" spans="1:15" ht="14.4" customHeight="1" x14ac:dyDescent="0.3">
      <c r="A157" s="59" t="s">
        <v>96</v>
      </c>
      <c r="B157" s="60" t="s">
        <v>97</v>
      </c>
      <c r="C157" s="60" t="s">
        <v>98</v>
      </c>
      <c r="D157" s="60"/>
      <c r="E157" s="60"/>
      <c r="F157" s="60"/>
      <c r="G157" s="228"/>
      <c r="H157" s="228"/>
      <c r="I157" s="360" t="str">
        <f t="shared" si="8"/>
        <v>Sweetwater 2 / other AI capacity</v>
      </c>
      <c r="J157" s="67">
        <f t="shared" si="9"/>
        <v>0</v>
      </c>
      <c r="K157" s="67">
        <f t="shared" si="9"/>
        <v>100</v>
      </c>
      <c r="L157" s="67">
        <f t="shared" si="9"/>
        <v>300</v>
      </c>
      <c r="M157" s="67">
        <f t="shared" si="9"/>
        <v>732</v>
      </c>
      <c r="N157" s="67">
        <f t="shared" si="9"/>
        <v>732</v>
      </c>
      <c r="O157" s="322"/>
    </row>
    <row r="158" spans="1:15" ht="14.4" customHeight="1" x14ac:dyDescent="0.3">
      <c r="A158" s="59"/>
      <c r="B158" s="60"/>
      <c r="C158" s="60"/>
      <c r="D158" s="63"/>
      <c r="E158" s="63"/>
      <c r="F158" s="63"/>
      <c r="G158" s="109"/>
      <c r="H158" s="130"/>
      <c r="I158" s="61" t="s">
        <v>104</v>
      </c>
      <c r="J158" s="62">
        <v>0</v>
      </c>
      <c r="K158" s="62">
        <v>0</v>
      </c>
      <c r="L158" s="62">
        <v>800</v>
      </c>
      <c r="M158" s="62">
        <v>2200</v>
      </c>
      <c r="N158" s="62">
        <v>3000</v>
      </c>
      <c r="O158" s="321"/>
    </row>
    <row r="159" spans="1:15" ht="14.4" customHeight="1" x14ac:dyDescent="0.3">
      <c r="A159" s="61">
        <v>2026</v>
      </c>
      <c r="B159" s="65">
        <v>0.68</v>
      </c>
      <c r="C159" s="62">
        <f>B145*B159</f>
        <v>2971.6000000000004</v>
      </c>
      <c r="D159" s="63"/>
      <c r="E159" s="63"/>
      <c r="F159" s="63"/>
      <c r="G159" s="109"/>
      <c r="H159" s="130"/>
      <c r="I159" s="59" t="s">
        <v>54</v>
      </c>
      <c r="J159" s="67">
        <f>SUM(J152:J158)</f>
        <v>4600</v>
      </c>
      <c r="K159" s="67">
        <f>SUM(K152:K158)</f>
        <v>4790</v>
      </c>
      <c r="L159" s="67">
        <f>SUM(L152:L158)</f>
        <v>7140</v>
      </c>
      <c r="M159" s="67">
        <f>SUM(M152:M158)</f>
        <v>10272</v>
      </c>
      <c r="N159" s="67">
        <f>SUM(N152:N158)</f>
        <v>11822</v>
      </c>
      <c r="O159" s="322"/>
    </row>
    <row r="160" spans="1:15" ht="14.4" customHeight="1" x14ac:dyDescent="0.3">
      <c r="A160" s="61">
        <v>2027</v>
      </c>
      <c r="B160" s="65">
        <v>0.72</v>
      </c>
      <c r="C160" s="62">
        <f>B146*B160</f>
        <v>3276.3599999999997</v>
      </c>
      <c r="D160" s="63"/>
      <c r="E160" s="63"/>
      <c r="F160" s="63"/>
      <c r="G160" s="109"/>
      <c r="H160" s="130"/>
      <c r="I160" s="86"/>
      <c r="J160" s="82"/>
      <c r="K160" s="82"/>
      <c r="L160" s="82"/>
      <c r="M160" s="82"/>
      <c r="N160" s="82"/>
      <c r="O160" s="82"/>
    </row>
    <row r="161" spans="1:15" ht="14.4" customHeight="1" x14ac:dyDescent="0.3">
      <c r="A161" s="61">
        <v>2028</v>
      </c>
      <c r="B161" s="65">
        <v>0.76</v>
      </c>
      <c r="C161" s="62">
        <f>B147*B161</f>
        <v>5155.08</v>
      </c>
      <c r="D161" s="63"/>
      <c r="E161" s="63"/>
      <c r="F161" s="63"/>
      <c r="G161" s="109"/>
      <c r="H161" s="130"/>
      <c r="I161" s="86"/>
      <c r="J161" s="82"/>
      <c r="K161" s="82"/>
      <c r="L161" s="82"/>
      <c r="M161" s="82"/>
      <c r="N161" s="82"/>
      <c r="O161" s="82"/>
    </row>
    <row r="162" spans="1:15" ht="14.4" customHeight="1" x14ac:dyDescent="0.3">
      <c r="A162" s="61">
        <v>2029</v>
      </c>
      <c r="B162" s="65">
        <v>0.79</v>
      </c>
      <c r="C162" s="62">
        <f>B148*B162</f>
        <v>7709.1360000000004</v>
      </c>
      <c r="D162" s="63"/>
      <c r="E162" s="63"/>
      <c r="F162" s="63"/>
      <c r="G162" s="109"/>
      <c r="H162" s="130"/>
      <c r="I162" s="86"/>
      <c r="J162" s="82"/>
      <c r="K162" s="82"/>
      <c r="L162" s="82"/>
      <c r="M162" s="82"/>
      <c r="N162" s="82"/>
      <c r="O162" s="82"/>
    </row>
    <row r="163" spans="1:15" ht="14.4" customHeight="1" x14ac:dyDescent="0.3">
      <c r="A163" s="61">
        <v>2030</v>
      </c>
      <c r="B163" s="65">
        <v>0.8</v>
      </c>
      <c r="C163" s="62">
        <f>B149*B163</f>
        <v>8984.7199999999993</v>
      </c>
      <c r="D163" s="63"/>
      <c r="E163" s="63"/>
      <c r="F163" s="63"/>
      <c r="G163" s="109"/>
      <c r="H163" s="130"/>
      <c r="I163" s="86"/>
      <c r="J163" s="82"/>
      <c r="K163" s="82"/>
      <c r="L163" s="82"/>
      <c r="M163" s="82"/>
      <c r="N163" s="82"/>
      <c r="O163" s="82"/>
    </row>
    <row r="164" spans="1:15" ht="14.4" customHeight="1" x14ac:dyDescent="0.3">
      <c r="A164" s="61"/>
      <c r="B164" s="63"/>
      <c r="C164" s="63"/>
      <c r="D164" s="63"/>
      <c r="E164" s="63"/>
      <c r="F164" s="63"/>
      <c r="G164" s="137"/>
      <c r="H164" s="137"/>
      <c r="I164" s="86"/>
      <c r="J164" s="82"/>
      <c r="K164" s="82"/>
      <c r="L164" s="82"/>
      <c r="M164" s="82"/>
      <c r="N164" s="82"/>
      <c r="O164" s="82"/>
    </row>
    <row r="165" spans="1:15" ht="14.4" customHeight="1" x14ac:dyDescent="0.3">
      <c r="A165" s="59" t="s">
        <v>99</v>
      </c>
      <c r="B165" s="60">
        <v>2026</v>
      </c>
      <c r="C165" s="60">
        <v>2027</v>
      </c>
      <c r="D165" s="60">
        <v>2028</v>
      </c>
      <c r="E165" s="60">
        <v>2029</v>
      </c>
      <c r="F165" s="60">
        <v>2030</v>
      </c>
      <c r="G165" s="225"/>
      <c r="H165" s="228"/>
      <c r="I165" s="101"/>
      <c r="J165" s="87"/>
      <c r="K165" s="87"/>
      <c r="L165" s="87"/>
      <c r="M165" s="87"/>
      <c r="N165" s="87"/>
      <c r="O165" s="87"/>
    </row>
    <row r="166" spans="1:15" ht="14.4" customHeight="1" x14ac:dyDescent="0.3">
      <c r="A166" s="68">
        <v>10</v>
      </c>
      <c r="B166" s="64">
        <f>(C159*$A166-$H$140)/$B$140</f>
        <v>68.868834315569231</v>
      </c>
      <c r="C166" s="64">
        <f>(C160*$A166-$H$140)/$B$140</f>
        <v>75.7331939263793</v>
      </c>
      <c r="D166" s="64">
        <f>(C161*$A166-$H$140)/$B$140</f>
        <v>118.04914643990175</v>
      </c>
      <c r="E166" s="64">
        <f>(C162*$A166-$H$140)/$B$140</f>
        <v>175.57624596131902</v>
      </c>
      <c r="F166" s="64">
        <f>(C163*$A166-$H$140)/$B$140</f>
        <v>204.30727132486922</v>
      </c>
      <c r="G166" s="345"/>
      <c r="H166" s="137"/>
      <c r="I166" s="86"/>
      <c r="J166" s="82"/>
      <c r="K166" s="82"/>
      <c r="L166" s="82"/>
      <c r="M166" s="82"/>
      <c r="N166" s="82"/>
      <c r="O166" s="82"/>
    </row>
    <row r="167" spans="1:15" ht="14.4" customHeight="1" x14ac:dyDescent="0.3">
      <c r="A167" s="68">
        <v>15</v>
      </c>
      <c r="B167" s="64">
        <f>(C159*$A167-$H$140)/$B$140</f>
        <v>102.3347271812393</v>
      </c>
      <c r="C167" s="64">
        <f>(C160*$A167-$H$140)/$B$140</f>
        <v>112.63126659745438</v>
      </c>
      <c r="D167" s="64">
        <f>(C161*$A167-$H$140)/$B$140</f>
        <v>176.10519536773805</v>
      </c>
      <c r="E167" s="64">
        <f>(C162*$A167-$H$140)/$B$140</f>
        <v>262.39584464986399</v>
      </c>
      <c r="F167" s="64">
        <f>(C163*$A167-$H$140)/$B$140</f>
        <v>305.49238269518924</v>
      </c>
      <c r="G167" s="345"/>
      <c r="H167" s="137"/>
      <c r="I167" s="86"/>
      <c r="J167" s="82"/>
      <c r="K167" s="82"/>
      <c r="L167" s="82"/>
      <c r="M167" s="82"/>
      <c r="N167" s="82"/>
      <c r="O167" s="82"/>
    </row>
    <row r="168" spans="1:15" ht="14.4" customHeight="1" x14ac:dyDescent="0.3">
      <c r="A168" s="68">
        <v>20</v>
      </c>
      <c r="B168" s="64">
        <f>(C159*$A168-$H$140)/$B$140</f>
        <v>135.80062004690936</v>
      </c>
      <c r="C168" s="64">
        <f>(C160*$A168-$H$140)/$B$140</f>
        <v>149.52933926852947</v>
      </c>
      <c r="D168" s="64">
        <f>(C161*$A168-$H$140)/$B$140</f>
        <v>234.16124429557439</v>
      </c>
      <c r="E168" s="64">
        <f>(C162*$A168-$H$140)/$B$140</f>
        <v>349.21544333840893</v>
      </c>
      <c r="F168" s="64">
        <f>(C163*$A168-$H$140)/$B$140</f>
        <v>406.67749406550928</v>
      </c>
      <c r="G168" s="345"/>
      <c r="H168" s="137"/>
      <c r="I168" s="86"/>
      <c r="J168" s="82"/>
      <c r="K168" s="82"/>
      <c r="L168" s="82"/>
      <c r="M168" s="82"/>
      <c r="N168" s="82"/>
      <c r="O168" s="82"/>
    </row>
    <row r="169" spans="1:15" ht="14.4" customHeight="1" x14ac:dyDescent="0.3">
      <c r="A169" s="68">
        <v>30</v>
      </c>
      <c r="B169" s="64">
        <f>(C159*$A169-$H$140)/$B$140</f>
        <v>202.73240577824947</v>
      </c>
      <c r="C169" s="64">
        <f>(C160*$A169-$H$140)/$B$140</f>
        <v>223.32548461067964</v>
      </c>
      <c r="D169" s="64">
        <f>(C161*$A169-$H$140)/$B$140</f>
        <v>350.27334215124699</v>
      </c>
      <c r="E169" s="64">
        <f>(C162*$A169-$H$140)/$B$140</f>
        <v>522.85464071549882</v>
      </c>
      <c r="F169" s="64">
        <f>(C163*$A169-$H$140)/$B$140</f>
        <v>609.04771680614931</v>
      </c>
      <c r="G169" s="346"/>
      <c r="H169" s="137"/>
      <c r="I169" s="86"/>
      <c r="J169" s="82"/>
      <c r="K169" s="82"/>
      <c r="L169" s="82"/>
      <c r="M169" s="82"/>
      <c r="N169" s="82"/>
      <c r="O169" s="82"/>
    </row>
    <row r="170" spans="1:15" ht="14.4" customHeight="1" x14ac:dyDescent="0.3">
      <c r="A170" s="134"/>
      <c r="B170" s="104"/>
      <c r="C170" s="104"/>
      <c r="D170" s="104"/>
      <c r="E170" s="104"/>
      <c r="F170" s="104"/>
      <c r="G170" s="137"/>
      <c r="H170" s="137"/>
      <c r="I170" s="103"/>
      <c r="J170" s="104"/>
      <c r="K170" s="104"/>
      <c r="L170" s="104"/>
      <c r="M170" s="104"/>
      <c r="N170" s="105"/>
      <c r="O170" s="309"/>
    </row>
    <row r="171" spans="1:15" ht="14.4" customHeight="1" x14ac:dyDescent="0.3">
      <c r="A171" s="118"/>
      <c r="B171" s="116"/>
      <c r="C171" s="116"/>
      <c r="D171" s="116"/>
      <c r="E171" s="116"/>
      <c r="F171" s="116"/>
      <c r="G171" s="119"/>
      <c r="H171" s="119"/>
      <c r="I171" s="115"/>
      <c r="J171" s="116"/>
      <c r="K171" s="116"/>
      <c r="L171" s="116"/>
      <c r="M171" s="116"/>
      <c r="N171" s="117"/>
      <c r="O171" s="309"/>
    </row>
    <row r="172" spans="1:15" ht="14.4" customHeight="1" x14ac:dyDescent="0.3">
      <c r="A172" s="286" t="s">
        <v>105</v>
      </c>
      <c r="B172" s="287"/>
      <c r="C172" s="287"/>
      <c r="D172" s="287"/>
      <c r="E172" s="287"/>
      <c r="F172" s="287"/>
      <c r="G172" s="288"/>
      <c r="H172" s="288"/>
      <c r="I172" s="86"/>
      <c r="J172" s="82"/>
      <c r="K172" s="82"/>
      <c r="L172" s="82"/>
      <c r="M172" s="82"/>
      <c r="N172" s="82"/>
      <c r="O172" s="82"/>
    </row>
    <row r="173" spans="1:15" ht="14.4" customHeight="1" x14ac:dyDescent="0.3">
      <c r="A173" s="289"/>
      <c r="B173" s="290"/>
      <c r="C173" s="290"/>
      <c r="D173" s="290"/>
      <c r="E173" s="290"/>
      <c r="F173" s="290"/>
      <c r="G173" s="291"/>
      <c r="H173" s="292"/>
      <c r="I173" s="86"/>
      <c r="J173" s="82"/>
      <c r="K173" s="82"/>
      <c r="L173" s="82"/>
      <c r="M173" s="82"/>
      <c r="N173" s="82"/>
      <c r="O173" s="82"/>
    </row>
    <row r="174" spans="1:15" ht="14.4" customHeight="1" x14ac:dyDescent="0.3">
      <c r="A174" s="120" t="s">
        <v>86</v>
      </c>
      <c r="B174" s="121">
        <f>$D$1*(1+$H$175)</f>
        <v>406.97654140000003</v>
      </c>
      <c r="C174" s="122"/>
      <c r="D174" s="123"/>
      <c r="E174" s="124"/>
      <c r="F174" s="124" t="s">
        <v>87</v>
      </c>
      <c r="G174" s="125"/>
      <c r="H174" s="126">
        <v>-2360</v>
      </c>
      <c r="I174" s="86"/>
      <c r="J174" s="82"/>
      <c r="K174" s="82"/>
      <c r="L174" s="82"/>
      <c r="M174" s="82"/>
      <c r="N174" s="82"/>
      <c r="O174" s="82"/>
    </row>
    <row r="175" spans="1:15" ht="14.4" customHeight="1" x14ac:dyDescent="0.3">
      <c r="A175" s="120" t="s">
        <v>0</v>
      </c>
      <c r="B175" s="127">
        <f>$B$1</f>
        <v>37.93</v>
      </c>
      <c r="C175" s="124"/>
      <c r="D175" s="124"/>
      <c r="E175" s="124"/>
      <c r="F175" s="124" t="s">
        <v>88</v>
      </c>
      <c r="G175" s="125"/>
      <c r="H175" s="128">
        <v>0.1</v>
      </c>
      <c r="I175" s="86"/>
      <c r="J175" s="82"/>
      <c r="K175" s="82"/>
      <c r="L175" s="82"/>
      <c r="M175" s="82"/>
      <c r="N175" s="82"/>
      <c r="O175" s="82"/>
    </row>
    <row r="176" spans="1:15" ht="14.4" customHeight="1" x14ac:dyDescent="0.3">
      <c r="A176" s="293"/>
      <c r="B176" s="294"/>
      <c r="C176" s="294"/>
      <c r="D176" s="294"/>
      <c r="E176" s="294"/>
      <c r="F176" s="294"/>
      <c r="G176" s="295"/>
      <c r="H176" s="295"/>
      <c r="I176" s="86"/>
      <c r="J176" s="82"/>
      <c r="K176" s="82"/>
      <c r="L176" s="82"/>
      <c r="M176" s="82"/>
      <c r="N176" s="82"/>
      <c r="O176" s="82"/>
    </row>
    <row r="177" spans="1:15" ht="14.4" customHeight="1" x14ac:dyDescent="0.3">
      <c r="A177" s="293"/>
      <c r="B177" s="294"/>
      <c r="C177" s="294"/>
      <c r="D177" s="294"/>
      <c r="E177" s="294"/>
      <c r="F177" s="294"/>
      <c r="G177" s="295"/>
      <c r="H177" s="366"/>
      <c r="I177" s="86"/>
      <c r="J177" s="82"/>
      <c r="K177" s="82"/>
      <c r="L177" s="82"/>
      <c r="M177" s="82"/>
      <c r="N177" s="82"/>
      <c r="O177" s="82"/>
    </row>
    <row r="178" spans="1:15" ht="14.4" customHeight="1" x14ac:dyDescent="0.3">
      <c r="A178" s="70" t="s">
        <v>89</v>
      </c>
      <c r="B178" s="71" t="s">
        <v>90</v>
      </c>
      <c r="C178" s="71"/>
      <c r="D178" s="296" t="s">
        <v>91</v>
      </c>
      <c r="E178" s="296"/>
      <c r="F178" s="71" t="s">
        <v>92</v>
      </c>
      <c r="G178" s="223"/>
      <c r="H178" s="234"/>
      <c r="I178" s="229"/>
      <c r="J178" s="87"/>
      <c r="K178" s="87"/>
      <c r="L178" s="87"/>
      <c r="M178" s="87"/>
      <c r="N178" s="87"/>
      <c r="O178" s="87"/>
    </row>
    <row r="179" spans="1:15" ht="14.4" customHeight="1" x14ac:dyDescent="0.3">
      <c r="A179" s="72">
        <v>2026</v>
      </c>
      <c r="B179" s="73">
        <f>J193*$D$3</f>
        <v>4465</v>
      </c>
      <c r="C179" s="74"/>
      <c r="D179" s="297" t="s">
        <v>106</v>
      </c>
      <c r="E179" s="298"/>
      <c r="F179" s="74"/>
      <c r="G179" s="224"/>
      <c r="H179" s="218"/>
      <c r="I179" s="230"/>
      <c r="J179" s="82"/>
      <c r="K179" s="82"/>
      <c r="L179" s="82"/>
      <c r="M179" s="82"/>
      <c r="N179" s="82"/>
      <c r="O179" s="82"/>
    </row>
    <row r="180" spans="1:15" ht="14.4" customHeight="1" x14ac:dyDescent="0.3">
      <c r="A180" s="72">
        <v>2027</v>
      </c>
      <c r="B180" s="73">
        <f>K193*$D$3</f>
        <v>7674.0999999999995</v>
      </c>
      <c r="C180" s="74"/>
      <c r="D180" s="298"/>
      <c r="E180" s="298"/>
      <c r="F180" s="74"/>
      <c r="G180" s="224"/>
      <c r="H180" s="218"/>
      <c r="I180" s="230"/>
      <c r="J180" s="82"/>
      <c r="K180" s="82"/>
      <c r="L180" s="82"/>
      <c r="M180" s="82"/>
      <c r="N180" s="82"/>
      <c r="O180" s="82"/>
    </row>
    <row r="181" spans="1:15" ht="14.4" customHeight="1" x14ac:dyDescent="0.3">
      <c r="A181" s="72">
        <v>2028</v>
      </c>
      <c r="B181" s="73">
        <f>L193*$D$3</f>
        <v>11037.1</v>
      </c>
      <c r="C181" s="74"/>
      <c r="D181" s="298"/>
      <c r="E181" s="298"/>
      <c r="F181" s="74"/>
      <c r="G181" s="224"/>
      <c r="H181" s="218"/>
      <c r="I181" s="230"/>
      <c r="J181" s="82"/>
      <c r="K181" s="82"/>
      <c r="L181" s="82"/>
      <c r="M181" s="82"/>
      <c r="N181" s="82"/>
      <c r="O181" s="82"/>
    </row>
    <row r="182" spans="1:15" ht="14.4" customHeight="1" x14ac:dyDescent="0.3">
      <c r="A182" s="72">
        <v>2029</v>
      </c>
      <c r="B182" s="73">
        <f>M193*$D$3</f>
        <v>13689.5</v>
      </c>
      <c r="C182" s="74"/>
      <c r="D182" s="298"/>
      <c r="E182" s="298"/>
      <c r="F182" s="74"/>
      <c r="G182" s="224"/>
      <c r="H182" s="218"/>
      <c r="I182" s="230"/>
      <c r="J182" s="82"/>
      <c r="K182" s="82"/>
      <c r="L182" s="82"/>
      <c r="M182" s="82"/>
      <c r="N182" s="82"/>
      <c r="O182" s="82"/>
    </row>
    <row r="183" spans="1:15" ht="14.4" customHeight="1" x14ac:dyDescent="0.3">
      <c r="A183" s="72">
        <v>2030</v>
      </c>
      <c r="B183" s="73">
        <f>N193*$D$3</f>
        <v>15424.199999999999</v>
      </c>
      <c r="C183" s="74"/>
      <c r="D183" s="298"/>
      <c r="E183" s="298"/>
      <c r="F183" s="74"/>
      <c r="G183" s="224"/>
      <c r="H183" s="218"/>
      <c r="I183" s="362"/>
      <c r="J183" s="294"/>
      <c r="K183" s="294"/>
      <c r="L183" s="294"/>
      <c r="M183" s="294"/>
      <c r="N183" s="294"/>
      <c r="O183" s="323"/>
    </row>
    <row r="184" spans="1:15" ht="14.4" customHeight="1" x14ac:dyDescent="0.3">
      <c r="A184" s="72"/>
      <c r="B184" s="74"/>
      <c r="C184" s="74"/>
      <c r="D184" s="74"/>
      <c r="E184" s="74"/>
      <c r="F184" s="74"/>
      <c r="G184" s="224"/>
      <c r="H184" s="218"/>
      <c r="I184" s="362"/>
      <c r="J184" s="294"/>
      <c r="K184" s="294"/>
      <c r="L184" s="294"/>
      <c r="M184" s="294"/>
      <c r="N184" s="294"/>
      <c r="O184" s="323"/>
    </row>
    <row r="185" spans="1:15" ht="14.4" customHeight="1" x14ac:dyDescent="0.3">
      <c r="A185" s="70" t="s">
        <v>94</v>
      </c>
      <c r="B185" s="71">
        <v>2026</v>
      </c>
      <c r="C185" s="71">
        <v>2027</v>
      </c>
      <c r="D185" s="71">
        <v>2028</v>
      </c>
      <c r="E185" s="71">
        <v>2029</v>
      </c>
      <c r="F185" s="71">
        <v>2030</v>
      </c>
      <c r="G185" s="225"/>
      <c r="H185" s="228"/>
      <c r="I185" s="363" t="s">
        <v>95</v>
      </c>
      <c r="J185" s="77">
        <v>2026</v>
      </c>
      <c r="K185" s="77">
        <v>2027</v>
      </c>
      <c r="L185" s="77">
        <v>2028</v>
      </c>
      <c r="M185" s="77">
        <v>2029</v>
      </c>
      <c r="N185" s="77">
        <v>2030</v>
      </c>
      <c r="O185" s="324"/>
    </row>
    <row r="186" spans="1:15" ht="14.4" customHeight="1" x14ac:dyDescent="0.3">
      <c r="A186" s="79">
        <v>4</v>
      </c>
      <c r="B186" s="75">
        <f>$B$179*$A186/$B$174</f>
        <v>43.884593295135801</v>
      </c>
      <c r="C186" s="75">
        <f>$B$180*$A186/$B$174</f>
        <v>75.425477582575951</v>
      </c>
      <c r="D186" s="75">
        <f>$B$181*$A186/$B$174</f>
        <v>108.47897976657187</v>
      </c>
      <c r="E186" s="75">
        <f>$B$182*$A186/$B$174</f>
        <v>134.54829561338445</v>
      </c>
      <c r="F186" s="75">
        <f>$B$183*$A186/$B$174</f>
        <v>151.59792696592018</v>
      </c>
      <c r="G186" s="226"/>
      <c r="H186" s="137"/>
      <c r="I186" s="364" t="s">
        <v>18</v>
      </c>
      <c r="J186" s="73">
        <v>600</v>
      </c>
      <c r="K186" s="73">
        <v>448</v>
      </c>
      <c r="L186" s="73">
        <v>288</v>
      </c>
      <c r="M186" s="73">
        <v>180</v>
      </c>
      <c r="N186" s="73">
        <v>96</v>
      </c>
      <c r="O186" s="325"/>
    </row>
    <row r="187" spans="1:15" ht="14.4" customHeight="1" x14ac:dyDescent="0.3">
      <c r="A187" s="79">
        <v>8</v>
      </c>
      <c r="B187" s="75">
        <f>$B$179*$A187/$B$174</f>
        <v>87.769186590271602</v>
      </c>
      <c r="C187" s="75">
        <f>$B$180*$A187/$B$174</f>
        <v>150.8509551651519</v>
      </c>
      <c r="D187" s="75">
        <f>$B$181*$A187/$B$174</f>
        <v>216.95795953314374</v>
      </c>
      <c r="E187" s="75">
        <f>$B$182*$A187/$B$174</f>
        <v>269.09659122676891</v>
      </c>
      <c r="F187" s="75">
        <f>$B$183*$A187/$B$174</f>
        <v>303.19585393184036</v>
      </c>
      <c r="G187" s="226"/>
      <c r="H187" s="137"/>
      <c r="I187" s="364" t="str">
        <f t="shared" ref="I187:I192" si="10">I153</f>
        <v>AI Cloud Canada / other contracted AI</v>
      </c>
      <c r="J187" s="73">
        <v>1770</v>
      </c>
      <c r="K187" s="73">
        <v>1800</v>
      </c>
      <c r="L187" s="73">
        <v>1800</v>
      </c>
      <c r="M187" s="73">
        <v>1800</v>
      </c>
      <c r="N187" s="73">
        <v>1800</v>
      </c>
      <c r="O187" s="325"/>
    </row>
    <row r="188" spans="1:15" ht="14.4" customHeight="1" x14ac:dyDescent="0.3">
      <c r="A188" s="79">
        <v>12</v>
      </c>
      <c r="B188" s="75">
        <f>$B$179*$A188/$B$174</f>
        <v>131.6537798854074</v>
      </c>
      <c r="C188" s="75">
        <f>$B$180*$A188/$B$174</f>
        <v>226.27643274772788</v>
      </c>
      <c r="D188" s="75">
        <f>$B$181*$A188/$B$174</f>
        <v>325.43693929971562</v>
      </c>
      <c r="E188" s="75">
        <f>$B$182*$A188/$B$174</f>
        <v>403.64488684015333</v>
      </c>
      <c r="F188" s="75">
        <f>$B$183*$A188/$B$174</f>
        <v>454.79378089776054</v>
      </c>
      <c r="G188" s="226"/>
      <c r="H188" s="137"/>
      <c r="I188" s="364" t="str">
        <f t="shared" si="10"/>
        <v>Sweetwater 1 (timing revised)</v>
      </c>
      <c r="J188" s="73">
        <v>0</v>
      </c>
      <c r="K188" s="73">
        <v>1600</v>
      </c>
      <c r="L188" s="73">
        <v>2600</v>
      </c>
      <c r="M188" s="73">
        <v>3000</v>
      </c>
      <c r="N188" s="73">
        <v>3260</v>
      </c>
      <c r="O188" s="325"/>
    </row>
    <row r="189" spans="1:15" ht="14.4" customHeight="1" x14ac:dyDescent="0.3">
      <c r="A189" s="79">
        <v>20</v>
      </c>
      <c r="B189" s="75">
        <f>$B$179*$A189/$B$174</f>
        <v>219.422966475679</v>
      </c>
      <c r="C189" s="75">
        <f>$B$180*$A189/$B$174</f>
        <v>377.12738791287978</v>
      </c>
      <c r="D189" s="75">
        <f>$B$181*$A189/$B$174</f>
        <v>542.39489883285933</v>
      </c>
      <c r="E189" s="75">
        <f>$B$182*$A189/$B$174</f>
        <v>672.74147806692224</v>
      </c>
      <c r="F189" s="75">
        <f>$B$183*$A189/$B$174</f>
        <v>757.98963482960096</v>
      </c>
      <c r="G189" s="226"/>
      <c r="H189" s="137"/>
      <c r="I189" s="364" t="str">
        <f t="shared" si="10"/>
        <v>Childress Horizon 1-4</v>
      </c>
      <c r="J189" s="73">
        <v>2330</v>
      </c>
      <c r="K189" s="73">
        <v>2330</v>
      </c>
      <c r="L189" s="73">
        <v>2330</v>
      </c>
      <c r="M189" s="73">
        <v>2330</v>
      </c>
      <c r="N189" s="73">
        <v>2330</v>
      </c>
      <c r="O189" s="325"/>
    </row>
    <row r="190" spans="1:15" ht="14.4" customHeight="1" x14ac:dyDescent="0.3">
      <c r="A190" s="72"/>
      <c r="B190" s="74"/>
      <c r="C190" s="74"/>
      <c r="D190" s="74"/>
      <c r="E190" s="74"/>
      <c r="F190" s="74"/>
      <c r="G190" s="227"/>
      <c r="H190" s="137"/>
      <c r="I190" s="364" t="str">
        <f t="shared" si="10"/>
        <v>Oklahoma / Kiowa</v>
      </c>
      <c r="J190" s="73">
        <v>0</v>
      </c>
      <c r="K190" s="73">
        <v>600</v>
      </c>
      <c r="L190" s="73">
        <v>1900</v>
      </c>
      <c r="M190" s="73">
        <v>3000</v>
      </c>
      <c r="N190" s="73">
        <v>3730</v>
      </c>
      <c r="O190" s="325"/>
    </row>
    <row r="191" spans="1:15" ht="14.4" customHeight="1" x14ac:dyDescent="0.3">
      <c r="A191" s="72"/>
      <c r="B191" s="74"/>
      <c r="C191" s="74"/>
      <c r="D191" s="74"/>
      <c r="E191" s="74"/>
      <c r="F191" s="74"/>
      <c r="G191" s="137"/>
      <c r="H191" s="137"/>
      <c r="I191" s="364" t="str">
        <f t="shared" si="10"/>
        <v>Sweetwater 2 / other AI capacity</v>
      </c>
      <c r="J191" s="73">
        <v>0</v>
      </c>
      <c r="K191" s="73">
        <v>500</v>
      </c>
      <c r="L191" s="73">
        <v>900</v>
      </c>
      <c r="M191" s="73">
        <v>1100</v>
      </c>
      <c r="N191" s="73">
        <v>1120</v>
      </c>
      <c r="O191" s="325"/>
    </row>
    <row r="192" spans="1:15" ht="14.4" customHeight="1" x14ac:dyDescent="0.3">
      <c r="A192" s="70" t="s">
        <v>96</v>
      </c>
      <c r="B192" s="71" t="s">
        <v>97</v>
      </c>
      <c r="C192" s="71" t="s">
        <v>98</v>
      </c>
      <c r="D192" s="71"/>
      <c r="E192" s="71"/>
      <c r="F192" s="71"/>
      <c r="G192" s="228"/>
      <c r="H192" s="228"/>
      <c r="I192" s="365" t="str">
        <f t="shared" si="10"/>
        <v>Childress Horizon 5-10</v>
      </c>
      <c r="J192" s="78">
        <v>0</v>
      </c>
      <c r="K192" s="78">
        <v>800</v>
      </c>
      <c r="L192" s="78">
        <v>1800</v>
      </c>
      <c r="M192" s="78">
        <v>3000</v>
      </c>
      <c r="N192" s="78">
        <v>3900</v>
      </c>
      <c r="O192" s="326"/>
    </row>
    <row r="193" spans="1:15" ht="14.4" customHeight="1" x14ac:dyDescent="0.3">
      <c r="A193" s="72">
        <v>2026</v>
      </c>
      <c r="B193" s="76">
        <v>0.7</v>
      </c>
      <c r="C193" s="73">
        <f>B179*B193</f>
        <v>3125.5</v>
      </c>
      <c r="D193" s="74"/>
      <c r="E193" s="74"/>
      <c r="F193" s="74"/>
      <c r="G193" s="137"/>
      <c r="H193" s="137"/>
      <c r="I193" s="365" t="s">
        <v>54</v>
      </c>
      <c r="J193" s="78">
        <f>SUM(J186:J192)</f>
        <v>4700</v>
      </c>
      <c r="K193" s="78">
        <f>SUM(K186:K192)</f>
        <v>8078</v>
      </c>
      <c r="L193" s="78">
        <f>SUM(L186:L192)</f>
        <v>11618</v>
      </c>
      <c r="M193" s="78">
        <f>SUM(M186:M192)</f>
        <v>14410</v>
      </c>
      <c r="N193" s="78">
        <f>SUM(N186:N192)</f>
        <v>16236</v>
      </c>
      <c r="O193" s="326"/>
    </row>
    <row r="194" spans="1:15" ht="14.4" customHeight="1" x14ac:dyDescent="0.3">
      <c r="A194" s="72">
        <v>2027</v>
      </c>
      <c r="B194" s="76">
        <v>0.75</v>
      </c>
      <c r="C194" s="73">
        <f>B180*B194</f>
        <v>5755.5749999999998</v>
      </c>
      <c r="D194" s="74"/>
      <c r="E194" s="74"/>
      <c r="F194" s="74"/>
      <c r="G194" s="137"/>
      <c r="H194" s="137"/>
      <c r="I194" s="230"/>
      <c r="J194" s="82"/>
      <c r="K194" s="82"/>
      <c r="L194" s="82"/>
      <c r="M194" s="82"/>
      <c r="N194" s="82"/>
      <c r="O194" s="82"/>
    </row>
    <row r="195" spans="1:15" ht="14.4" customHeight="1" x14ac:dyDescent="0.3">
      <c r="A195" s="72">
        <v>2028</v>
      </c>
      <c r="B195" s="76">
        <v>0.78</v>
      </c>
      <c r="C195" s="73">
        <f>B181*B195</f>
        <v>8608.9380000000001</v>
      </c>
      <c r="D195" s="74"/>
      <c r="E195" s="74"/>
      <c r="F195" s="74"/>
      <c r="G195" s="137"/>
      <c r="H195" s="137"/>
      <c r="I195" s="230"/>
      <c r="J195" s="82"/>
      <c r="K195" s="82"/>
      <c r="L195" s="82"/>
      <c r="M195" s="82"/>
      <c r="N195" s="82"/>
      <c r="O195" s="82"/>
    </row>
    <row r="196" spans="1:15" ht="14.4" customHeight="1" x14ac:dyDescent="0.3">
      <c r="A196" s="72">
        <v>2029</v>
      </c>
      <c r="B196" s="76">
        <v>0.8</v>
      </c>
      <c r="C196" s="73">
        <f>B182*B196</f>
        <v>10951.6</v>
      </c>
      <c r="D196" s="74"/>
      <c r="E196" s="74"/>
      <c r="F196" s="74"/>
      <c r="G196" s="109"/>
      <c r="H196" s="130"/>
      <c r="I196" s="86"/>
      <c r="J196" s="82"/>
      <c r="K196" s="82"/>
      <c r="L196" s="82"/>
      <c r="M196" s="82"/>
      <c r="N196" s="82"/>
      <c r="O196" s="82"/>
    </row>
    <row r="197" spans="1:15" ht="14.4" customHeight="1" x14ac:dyDescent="0.3">
      <c r="A197" s="72">
        <v>2030</v>
      </c>
      <c r="B197" s="76">
        <v>0.82</v>
      </c>
      <c r="C197" s="73">
        <f>B183*B197</f>
        <v>12647.843999999999</v>
      </c>
      <c r="D197" s="74"/>
      <c r="E197" s="74"/>
      <c r="F197" s="74"/>
      <c r="G197" s="109"/>
      <c r="H197" s="130"/>
      <c r="I197" s="86"/>
      <c r="J197" s="82"/>
      <c r="K197" s="82"/>
      <c r="L197" s="82"/>
      <c r="M197" s="82"/>
      <c r="N197" s="82"/>
      <c r="O197" s="82"/>
    </row>
    <row r="198" spans="1:15" ht="14.4" customHeight="1" x14ac:dyDescent="0.3">
      <c r="A198" s="72"/>
      <c r="B198" s="74"/>
      <c r="C198" s="74"/>
      <c r="D198" s="74"/>
      <c r="E198" s="74"/>
      <c r="F198" s="74"/>
      <c r="G198" s="109"/>
      <c r="H198" s="130"/>
      <c r="I198" s="86"/>
      <c r="J198" s="82"/>
      <c r="K198" s="82"/>
      <c r="L198" s="82"/>
      <c r="M198" s="82"/>
      <c r="N198" s="82"/>
      <c r="O198" s="82"/>
    </row>
    <row r="199" spans="1:15" ht="14.4" customHeight="1" x14ac:dyDescent="0.3">
      <c r="A199" s="70" t="s">
        <v>99</v>
      </c>
      <c r="B199" s="71">
        <v>2026</v>
      </c>
      <c r="C199" s="71">
        <v>2027</v>
      </c>
      <c r="D199" s="71">
        <v>2028</v>
      </c>
      <c r="E199" s="71">
        <v>2029</v>
      </c>
      <c r="F199" s="71">
        <v>2030</v>
      </c>
      <c r="G199" s="225"/>
      <c r="H199" s="228"/>
      <c r="I199" s="229"/>
      <c r="J199" s="367"/>
      <c r="K199" s="87"/>
      <c r="L199" s="87"/>
      <c r="M199" s="87"/>
      <c r="N199" s="87"/>
      <c r="O199" s="87"/>
    </row>
    <row r="200" spans="1:15" ht="14.4" customHeight="1" x14ac:dyDescent="0.3">
      <c r="A200" s="79">
        <v>10</v>
      </c>
      <c r="B200" s="75">
        <f>(C193*$A200-$H$174)/$B$174</f>
        <v>82.596898298767641</v>
      </c>
      <c r="C200" s="75">
        <f>(C194*$A200-$H$174)/$B$174</f>
        <v>147.22163049960992</v>
      </c>
      <c r="D200" s="75">
        <f>(C195*$A200-$H$174)/$B$174</f>
        <v>217.33287057709512</v>
      </c>
      <c r="E200" s="75">
        <f>(C196*$A200-$H$174)/$B$174</f>
        <v>274.89545125904891</v>
      </c>
      <c r="F200" s="75">
        <f>(C197*$A200-$H$174)/$B$174</f>
        <v>316.57461031241633</v>
      </c>
      <c r="G200" s="345"/>
      <c r="H200" s="137"/>
      <c r="I200" s="230"/>
      <c r="J200" s="368"/>
      <c r="K200" s="82"/>
      <c r="L200" s="82"/>
      <c r="M200" s="82"/>
      <c r="N200" s="82"/>
      <c r="O200" s="82"/>
    </row>
    <row r="201" spans="1:15" ht="14.4" customHeight="1" x14ac:dyDescent="0.3">
      <c r="A201" s="79">
        <v>15</v>
      </c>
      <c r="B201" s="75">
        <f>(C193*$A201-$H$174)/$B$174</f>
        <v>120.99591743201147</v>
      </c>
      <c r="C201" s="75">
        <f>(C194*$A201-$H$174)/$B$174</f>
        <v>217.93301573327489</v>
      </c>
      <c r="D201" s="75">
        <f>(C195*$A201-$H$174)/$B$174</f>
        <v>323.09987584950272</v>
      </c>
      <c r="E201" s="75">
        <f>(C196*$A201-$H$174)/$B$174</f>
        <v>409.44374687243334</v>
      </c>
      <c r="F201" s="75">
        <f>(C197*$A201-$H$174)/$B$174</f>
        <v>471.96248545248449</v>
      </c>
      <c r="G201" s="345"/>
      <c r="H201" s="137"/>
      <c r="I201" s="230"/>
      <c r="J201" s="368"/>
      <c r="K201" s="82"/>
      <c r="L201" s="82"/>
      <c r="M201" s="82"/>
      <c r="N201" s="82"/>
      <c r="O201" s="82"/>
    </row>
    <row r="202" spans="1:15" ht="14.4" customHeight="1" x14ac:dyDescent="0.3">
      <c r="A202" s="79">
        <v>20</v>
      </c>
      <c r="B202" s="75">
        <f>(C193*$A202-$H$174)/$B$174</f>
        <v>159.39493656525531</v>
      </c>
      <c r="C202" s="75">
        <f>(C194*$A202-$H$174)/$B$174</f>
        <v>288.64440096693983</v>
      </c>
      <c r="D202" s="75">
        <f>(C195*$A202-$H$174)/$B$174</f>
        <v>428.8668811219103</v>
      </c>
      <c r="E202" s="75">
        <f>(C196*$A202-$H$174)/$B$174</f>
        <v>543.99204248581782</v>
      </c>
      <c r="F202" s="75">
        <f>(C197*$A202-$H$174)/$B$174</f>
        <v>627.35036059255276</v>
      </c>
      <c r="G202" s="345"/>
      <c r="H202" s="137"/>
      <c r="I202" s="230"/>
      <c r="J202" s="368"/>
      <c r="K202" s="82"/>
      <c r="L202" s="82"/>
      <c r="M202" s="82"/>
      <c r="N202" s="82"/>
      <c r="O202" s="82"/>
    </row>
    <row r="203" spans="1:15" ht="14.4" customHeight="1" x14ac:dyDescent="0.3">
      <c r="A203" s="79">
        <v>30</v>
      </c>
      <c r="B203" s="75">
        <f>(C193*$A203-$H$174)/$B$174</f>
        <v>236.19297483174296</v>
      </c>
      <c r="C203" s="75">
        <f>(C194*$A203-$H$174)/$B$174</f>
        <v>430.06717143426977</v>
      </c>
      <c r="D203" s="75">
        <f>(C195*$A203-$H$174)/$B$174</f>
        <v>640.40089166672544</v>
      </c>
      <c r="E203" s="75">
        <f>(C196*$A203-$H$174)/$B$174</f>
        <v>813.08863371258667</v>
      </c>
      <c r="F203" s="75">
        <f>(C197*$A203-$H$174)/$B$174</f>
        <v>938.12611087268908</v>
      </c>
      <c r="G203" s="346"/>
      <c r="H203" s="137"/>
      <c r="I203" s="230"/>
      <c r="J203" s="368"/>
      <c r="K203" s="82"/>
      <c r="L203" s="82"/>
      <c r="M203" s="82"/>
      <c r="N203" s="82"/>
      <c r="O203" s="82"/>
    </row>
    <row r="204" spans="1:15" ht="14.4" customHeight="1" x14ac:dyDescent="0.3">
      <c r="A204" s="134"/>
      <c r="B204" s="104"/>
      <c r="C204" s="104"/>
      <c r="D204" s="104"/>
      <c r="E204" s="104"/>
      <c r="F204" s="104"/>
      <c r="G204" s="137"/>
      <c r="H204" s="137"/>
      <c r="I204" s="221"/>
      <c r="J204" s="309"/>
      <c r="K204" s="104"/>
      <c r="L204" s="104"/>
      <c r="M204" s="104"/>
      <c r="N204" s="105"/>
      <c r="O204" s="309"/>
    </row>
    <row r="205" spans="1:15" ht="14.4" customHeight="1" x14ac:dyDescent="0.3">
      <c r="A205" s="118"/>
      <c r="B205" s="116"/>
      <c r="C205" s="116"/>
      <c r="D205" s="116"/>
      <c r="E205" s="116"/>
      <c r="F205" s="116"/>
      <c r="G205" s="137"/>
      <c r="H205" s="137"/>
      <c r="I205" s="221"/>
      <c r="J205" s="309"/>
      <c r="K205" s="116"/>
      <c r="L205" s="116"/>
      <c r="M205" s="116"/>
      <c r="N205" s="117"/>
      <c r="O205" s="309"/>
    </row>
    <row r="206" spans="1:15" ht="14.4" customHeight="1" x14ac:dyDescent="0.3">
      <c r="A206" s="278" t="s">
        <v>107</v>
      </c>
      <c r="B206" s="279"/>
      <c r="C206" s="279"/>
      <c r="D206" s="279"/>
      <c r="E206" s="279"/>
      <c r="F206" s="279"/>
      <c r="G206" s="218"/>
      <c r="H206" s="369"/>
      <c r="I206" s="370"/>
      <c r="J206" s="371"/>
      <c r="K206" s="82"/>
      <c r="L206" s="82"/>
      <c r="M206" s="82"/>
      <c r="N206" s="82"/>
      <c r="O206" s="82"/>
    </row>
    <row r="207" spans="1:15" ht="14.4" customHeight="1" x14ac:dyDescent="0.3">
      <c r="A207" s="9" t="s">
        <v>108</v>
      </c>
      <c r="B207" s="211" t="s">
        <v>7</v>
      </c>
      <c r="C207" s="211" t="s">
        <v>8</v>
      </c>
      <c r="D207" s="211" t="s">
        <v>9</v>
      </c>
      <c r="E207" s="211" t="s">
        <v>10</v>
      </c>
      <c r="F207" s="211" t="s">
        <v>11</v>
      </c>
      <c r="G207" s="234"/>
      <c r="H207" s="372"/>
      <c r="I207" s="373"/>
      <c r="J207" s="374"/>
      <c r="K207" s="87"/>
      <c r="L207" s="87"/>
      <c r="M207" s="87"/>
      <c r="N207" s="87"/>
      <c r="O207" s="87"/>
    </row>
    <row r="208" spans="1:15" ht="14.4" customHeight="1" x14ac:dyDescent="0.3">
      <c r="A208" s="13" t="s">
        <v>87</v>
      </c>
      <c r="B208" s="80">
        <v>9361.6</v>
      </c>
      <c r="C208" s="80">
        <v>1640</v>
      </c>
      <c r="D208" s="80">
        <v>-860</v>
      </c>
      <c r="E208" s="80">
        <v>-860</v>
      </c>
      <c r="F208" s="80">
        <v>-2360</v>
      </c>
      <c r="G208" s="218"/>
      <c r="H208" s="369"/>
      <c r="I208" s="370"/>
      <c r="J208" s="371"/>
      <c r="K208" s="82"/>
      <c r="L208" s="82"/>
      <c r="M208" s="82"/>
      <c r="N208" s="82"/>
      <c r="O208" s="82"/>
    </row>
    <row r="209" spans="1:15" ht="14.4" customHeight="1" x14ac:dyDescent="0.3">
      <c r="A209" s="13" t="s">
        <v>109</v>
      </c>
      <c r="B209" s="207">
        <v>0.6</v>
      </c>
      <c r="C209" s="207">
        <v>0.4</v>
      </c>
      <c r="D209" s="207">
        <v>0.2</v>
      </c>
      <c r="E209" s="207">
        <v>0.2</v>
      </c>
      <c r="F209" s="207">
        <v>0.1</v>
      </c>
      <c r="G209" s="218"/>
      <c r="H209" s="369"/>
      <c r="I209" s="370"/>
      <c r="J209" s="371"/>
      <c r="K209" s="82"/>
      <c r="L209" s="82"/>
      <c r="M209" s="82"/>
      <c r="N209" s="82"/>
      <c r="O209" s="82"/>
    </row>
    <row r="210" spans="1:15" ht="100.8" customHeight="1" x14ac:dyDescent="0.3">
      <c r="A210" s="19" t="s">
        <v>110</v>
      </c>
      <c r="B210" s="81" t="s">
        <v>111</v>
      </c>
      <c r="C210" s="81"/>
      <c r="D210" s="81"/>
      <c r="E210" s="81"/>
      <c r="F210" s="81"/>
      <c r="G210" s="218"/>
      <c r="H210" s="369"/>
      <c r="I210" s="370"/>
      <c r="J210" s="371"/>
      <c r="K210" s="82"/>
      <c r="L210" s="82"/>
      <c r="M210" s="82"/>
      <c r="N210" s="82"/>
      <c r="O210" s="82"/>
    </row>
    <row r="211" spans="1:15" ht="14.4" customHeight="1" x14ac:dyDescent="0.3">
      <c r="A211" s="135"/>
      <c r="B211" s="136"/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7"/>
      <c r="O211" s="137"/>
    </row>
    <row r="212" spans="1:15" ht="14.4" customHeight="1" x14ac:dyDescent="0.3">
      <c r="A212" s="286" t="s">
        <v>155</v>
      </c>
      <c r="B212" s="287"/>
      <c r="C212" s="287"/>
      <c r="D212" s="287"/>
      <c r="E212" s="287"/>
      <c r="F212" s="287"/>
      <c r="G212" s="288"/>
      <c r="H212" s="288"/>
      <c r="I212" s="86"/>
      <c r="J212" s="82"/>
      <c r="K212" s="82"/>
      <c r="L212" s="82"/>
      <c r="M212" s="82"/>
      <c r="N212" s="82"/>
      <c r="O212" s="82"/>
    </row>
    <row r="213" spans="1:15" ht="14.4" customHeight="1" x14ac:dyDescent="0.3">
      <c r="A213" s="289"/>
      <c r="B213" s="290"/>
      <c r="C213" s="290"/>
      <c r="D213" s="290"/>
      <c r="E213" s="290"/>
      <c r="F213" s="290"/>
      <c r="G213" s="291"/>
      <c r="H213" s="292"/>
      <c r="I213" s="86"/>
      <c r="J213" s="82"/>
      <c r="K213" s="82"/>
      <c r="L213" s="82"/>
      <c r="M213" s="82"/>
      <c r="N213" s="82"/>
      <c r="O213" s="82"/>
    </row>
    <row r="214" spans="1:15" ht="14.4" customHeight="1" x14ac:dyDescent="0.3">
      <c r="A214" s="120" t="s">
        <v>86</v>
      </c>
      <c r="B214" s="121">
        <f>$D$1*(1+$H$215)</f>
        <v>406.97654140000003</v>
      </c>
      <c r="C214" s="122"/>
      <c r="D214" s="123"/>
      <c r="E214" s="124"/>
      <c r="F214" s="124" t="s">
        <v>87</v>
      </c>
      <c r="G214" s="125"/>
      <c r="H214" s="126">
        <v>-2360</v>
      </c>
      <c r="I214" s="86"/>
      <c r="J214" s="82"/>
      <c r="K214" s="82"/>
      <c r="L214" s="82"/>
      <c r="M214" s="82"/>
      <c r="N214" s="82"/>
      <c r="O214" s="82"/>
    </row>
    <row r="215" spans="1:15" ht="14.4" customHeight="1" x14ac:dyDescent="0.3">
      <c r="A215" s="120" t="s">
        <v>0</v>
      </c>
      <c r="B215" s="127">
        <f>$B$1</f>
        <v>37.93</v>
      </c>
      <c r="C215" s="124"/>
      <c r="D215" s="124"/>
      <c r="E215" s="124"/>
      <c r="F215" s="124" t="s">
        <v>88</v>
      </c>
      <c r="G215" s="125"/>
      <c r="H215" s="128">
        <v>0.1</v>
      </c>
      <c r="I215" s="86"/>
      <c r="J215" s="82"/>
      <c r="K215" s="82"/>
      <c r="L215" s="82"/>
      <c r="M215" s="82"/>
      <c r="N215" s="82"/>
      <c r="O215" s="82"/>
    </row>
    <row r="216" spans="1:15" ht="14.4" customHeight="1" x14ac:dyDescent="0.3">
      <c r="A216" s="293"/>
      <c r="B216" s="294"/>
      <c r="C216" s="294"/>
      <c r="D216" s="294"/>
      <c r="E216" s="294"/>
      <c r="F216" s="294"/>
      <c r="G216" s="295"/>
      <c r="H216" s="295"/>
      <c r="I216" s="86"/>
      <c r="J216" s="82"/>
      <c r="K216" s="82"/>
      <c r="L216" s="82"/>
      <c r="M216" s="82"/>
      <c r="N216" s="82"/>
      <c r="O216" s="82"/>
    </row>
    <row r="217" spans="1:15" ht="14.4" customHeight="1" x14ac:dyDescent="0.3">
      <c r="A217" s="293"/>
      <c r="B217" s="294"/>
      <c r="C217" s="294"/>
      <c r="D217" s="294"/>
      <c r="E217" s="294"/>
      <c r="F217" s="294"/>
      <c r="G217" s="295"/>
      <c r="H217" s="366"/>
      <c r="I217" s="86"/>
      <c r="J217" s="82"/>
      <c r="K217" s="82"/>
      <c r="L217" s="82"/>
      <c r="M217" s="82"/>
      <c r="N217" s="82"/>
      <c r="O217" s="82"/>
    </row>
    <row r="218" spans="1:15" ht="14.4" customHeight="1" x14ac:dyDescent="0.3">
      <c r="A218" s="70" t="s">
        <v>89</v>
      </c>
      <c r="B218" s="71" t="s">
        <v>90</v>
      </c>
      <c r="C218" s="71"/>
      <c r="D218" s="296" t="s">
        <v>91</v>
      </c>
      <c r="E218" s="296"/>
      <c r="F218" s="71" t="s">
        <v>92</v>
      </c>
      <c r="G218" s="223"/>
      <c r="H218" s="234"/>
      <c r="I218" s="229"/>
      <c r="J218" s="87"/>
      <c r="K218" s="87"/>
      <c r="L218" s="87"/>
      <c r="M218" s="87"/>
      <c r="N218" s="87"/>
      <c r="O218" s="87"/>
    </row>
    <row r="219" spans="1:15" ht="79.2" customHeight="1" x14ac:dyDescent="0.3">
      <c r="A219" s="72">
        <v>2026</v>
      </c>
      <c r="B219" s="73">
        <f>J233*$D$3</f>
        <v>4607.5</v>
      </c>
      <c r="C219" s="74"/>
      <c r="D219" s="297" t="s">
        <v>156</v>
      </c>
      <c r="E219" s="298"/>
      <c r="F219" s="74"/>
      <c r="G219" s="224"/>
      <c r="H219" s="218"/>
      <c r="I219" s="230"/>
      <c r="J219" s="82"/>
      <c r="K219" s="82"/>
      <c r="L219" s="82"/>
      <c r="M219" s="82"/>
      <c r="N219" s="82"/>
      <c r="O219" s="82"/>
    </row>
    <row r="220" spans="1:15" ht="14.4" customHeight="1" x14ac:dyDescent="0.3">
      <c r="A220" s="72">
        <v>2027</v>
      </c>
      <c r="B220" s="73">
        <f>K233*$D$3</f>
        <v>10355</v>
      </c>
      <c r="C220" s="74"/>
      <c r="D220" s="298"/>
      <c r="E220" s="298"/>
      <c r="F220" s="74"/>
      <c r="G220" s="224"/>
      <c r="H220" s="218"/>
      <c r="I220" s="230"/>
      <c r="J220" s="82"/>
      <c r="K220" s="82"/>
      <c r="L220" s="82"/>
      <c r="M220" s="82"/>
      <c r="N220" s="82"/>
      <c r="O220" s="82"/>
    </row>
    <row r="221" spans="1:15" ht="14.4" customHeight="1" x14ac:dyDescent="0.3">
      <c r="A221" s="72">
        <v>2028</v>
      </c>
      <c r="B221" s="73">
        <f>L233*$D$3</f>
        <v>15342.5</v>
      </c>
      <c r="C221" s="74"/>
      <c r="D221" s="298"/>
      <c r="E221" s="298"/>
      <c r="F221" s="74"/>
      <c r="G221" s="224"/>
      <c r="H221" s="218"/>
      <c r="I221" s="230"/>
      <c r="J221" s="82"/>
      <c r="K221" s="82"/>
      <c r="L221" s="82"/>
      <c r="M221" s="82"/>
      <c r="N221" s="82"/>
      <c r="O221" s="82"/>
    </row>
    <row r="222" spans="1:15" ht="14.4" customHeight="1" x14ac:dyDescent="0.3">
      <c r="A222" s="72">
        <v>2029</v>
      </c>
      <c r="B222" s="73">
        <f>M233*$D$3</f>
        <v>19380</v>
      </c>
      <c r="C222" s="74"/>
      <c r="D222" s="298"/>
      <c r="E222" s="298"/>
      <c r="F222" s="74"/>
      <c r="G222" s="224"/>
      <c r="H222" s="218"/>
      <c r="I222" s="230"/>
      <c r="J222" s="82"/>
      <c r="K222" s="82"/>
      <c r="L222" s="82"/>
      <c r="M222" s="82"/>
      <c r="N222" s="82"/>
      <c r="O222" s="82"/>
    </row>
    <row r="223" spans="1:15" ht="14.4" customHeight="1" x14ac:dyDescent="0.3">
      <c r="A223" s="72">
        <v>2030</v>
      </c>
      <c r="B223" s="73">
        <f>N233*$D$3</f>
        <v>21850</v>
      </c>
      <c r="C223" s="74"/>
      <c r="D223" s="298"/>
      <c r="E223" s="298"/>
      <c r="F223" s="74"/>
      <c r="G223" s="224"/>
      <c r="H223" s="218"/>
      <c r="I223" s="362"/>
      <c r="J223" s="294"/>
      <c r="K223" s="294"/>
      <c r="L223" s="294"/>
      <c r="M223" s="294"/>
      <c r="N223" s="294"/>
      <c r="O223" s="323"/>
    </row>
    <row r="224" spans="1:15" ht="14.4" customHeight="1" x14ac:dyDescent="0.3">
      <c r="A224" s="72"/>
      <c r="B224" s="74"/>
      <c r="C224" s="74"/>
      <c r="D224" s="74"/>
      <c r="E224" s="74"/>
      <c r="F224" s="74"/>
      <c r="G224" s="224"/>
      <c r="H224" s="218"/>
      <c r="I224" s="362"/>
      <c r="J224" s="294"/>
      <c r="K224" s="294"/>
      <c r="L224" s="294"/>
      <c r="M224" s="294"/>
      <c r="N224" s="294"/>
      <c r="O224" s="323"/>
    </row>
    <row r="225" spans="1:15" ht="14.4" customHeight="1" x14ac:dyDescent="0.3">
      <c r="A225" s="70" t="s">
        <v>94</v>
      </c>
      <c r="B225" s="71">
        <v>2026</v>
      </c>
      <c r="C225" s="71">
        <v>2027</v>
      </c>
      <c r="D225" s="71">
        <v>2028</v>
      </c>
      <c r="E225" s="71">
        <v>2029</v>
      </c>
      <c r="F225" s="71">
        <v>2030</v>
      </c>
      <c r="G225" s="225"/>
      <c r="H225" s="228"/>
      <c r="I225" s="363" t="s">
        <v>95</v>
      </c>
      <c r="J225" s="77">
        <v>2026</v>
      </c>
      <c r="K225" s="77">
        <v>2027</v>
      </c>
      <c r="L225" s="77">
        <v>2028</v>
      </c>
      <c r="M225" s="77">
        <v>2029</v>
      </c>
      <c r="N225" s="77">
        <v>2030</v>
      </c>
      <c r="O225" s="324"/>
    </row>
    <row r="226" spans="1:15" ht="14.4" customHeight="1" x14ac:dyDescent="0.3">
      <c r="A226" s="79">
        <v>4</v>
      </c>
      <c r="B226" s="75">
        <f>$B$219*$A226/$B$214</f>
        <v>45.285165421576309</v>
      </c>
      <c r="C226" s="75">
        <f>$B$220*$A226/$B$214</f>
        <v>101.77490785467666</v>
      </c>
      <c r="D226" s="75">
        <f>$B$221*$A226/$B$214</f>
        <v>150.79493228009432</v>
      </c>
      <c r="E226" s="75">
        <f>$B$222*$A226/$B$214</f>
        <v>190.47780919590861</v>
      </c>
      <c r="F226" s="75">
        <f>$B$223*$A226/$B$214</f>
        <v>214.75439272087735</v>
      </c>
      <c r="G226" s="226"/>
      <c r="H226" s="137"/>
      <c r="I226" s="364" t="s">
        <v>18</v>
      </c>
      <c r="J226" s="73">
        <v>650</v>
      </c>
      <c r="K226" s="73">
        <v>500</v>
      </c>
      <c r="L226" s="73">
        <v>350</v>
      </c>
      <c r="M226" s="73">
        <v>250</v>
      </c>
      <c r="N226" s="73">
        <v>150</v>
      </c>
      <c r="O226" s="325"/>
    </row>
    <row r="227" spans="1:15" ht="14.4" customHeight="1" x14ac:dyDescent="0.3">
      <c r="A227" s="79">
        <v>8</v>
      </c>
      <c r="B227" s="75">
        <f>$B$219*$A227/$B$214</f>
        <v>90.570330843152618</v>
      </c>
      <c r="C227" s="75">
        <f>$B$220*$A227/$B$214</f>
        <v>203.54981570935331</v>
      </c>
      <c r="D227" s="75">
        <f>$B$221*$A227/$B$214</f>
        <v>301.58986456018863</v>
      </c>
      <c r="E227" s="75">
        <f>$B$222*$A227/$B$214</f>
        <v>380.95561839181721</v>
      </c>
      <c r="F227" s="75">
        <f>$B$223*$A227/$B$214</f>
        <v>429.5087854417547</v>
      </c>
      <c r="G227" s="226"/>
      <c r="H227" s="137"/>
      <c r="I227" s="364" t="s">
        <v>20</v>
      </c>
      <c r="J227" s="73">
        <v>1800</v>
      </c>
      <c r="K227" s="73">
        <v>2200</v>
      </c>
      <c r="L227" s="73">
        <v>2300</v>
      </c>
      <c r="M227" s="73">
        <v>2300</v>
      </c>
      <c r="N227" s="73">
        <v>2300</v>
      </c>
      <c r="O227" s="325"/>
    </row>
    <row r="228" spans="1:15" ht="14.4" customHeight="1" x14ac:dyDescent="0.3">
      <c r="A228" s="79">
        <v>12</v>
      </c>
      <c r="B228" s="75">
        <f>$B$219*$A228/$B$214</f>
        <v>135.85549626472891</v>
      </c>
      <c r="C228" s="75">
        <f>$B$220*$A228/$B$214</f>
        <v>305.32472356402997</v>
      </c>
      <c r="D228" s="75">
        <f>$B$221*$A228/$B$214</f>
        <v>452.38479684028289</v>
      </c>
      <c r="E228" s="75">
        <f>$B$222*$A228/$B$214</f>
        <v>571.43342758772576</v>
      </c>
      <c r="F228" s="75">
        <f>$B$223*$A228/$B$214</f>
        <v>644.26317816263202</v>
      </c>
      <c r="G228" s="226"/>
      <c r="H228" s="137"/>
      <c r="I228" s="364" t="s">
        <v>22</v>
      </c>
      <c r="J228" s="73">
        <v>0</v>
      </c>
      <c r="K228" s="73">
        <v>2200</v>
      </c>
      <c r="L228" s="73">
        <v>3400</v>
      </c>
      <c r="M228" s="73">
        <v>4200</v>
      </c>
      <c r="N228" s="73">
        <v>4600</v>
      </c>
      <c r="O228" s="325"/>
    </row>
    <row r="229" spans="1:15" ht="14.4" customHeight="1" x14ac:dyDescent="0.3">
      <c r="A229" s="79">
        <v>20</v>
      </c>
      <c r="B229" s="75">
        <f>$B$219*$A229/$B$214</f>
        <v>226.42582710788153</v>
      </c>
      <c r="C229" s="75">
        <f>$B$220*$A229/$B$214</f>
        <v>508.87453927338328</v>
      </c>
      <c r="D229" s="75">
        <f>$B$221*$A229/$B$214</f>
        <v>753.97466140047152</v>
      </c>
      <c r="E229" s="75">
        <f>$B$222*$A229/$B$214</f>
        <v>952.38904597954297</v>
      </c>
      <c r="F229" s="75">
        <f>$B$223*$A229/$B$214</f>
        <v>1073.7719636043867</v>
      </c>
      <c r="G229" s="226"/>
      <c r="H229" s="137"/>
      <c r="I229" s="364" t="s">
        <v>24</v>
      </c>
      <c r="J229" s="73">
        <v>2400</v>
      </c>
      <c r="K229" s="73">
        <v>2400</v>
      </c>
      <c r="L229" s="73">
        <v>2400</v>
      </c>
      <c r="M229" s="73">
        <v>2400</v>
      </c>
      <c r="N229" s="73">
        <v>2400</v>
      </c>
      <c r="O229" s="325"/>
    </row>
    <row r="230" spans="1:15" ht="14.4" customHeight="1" x14ac:dyDescent="0.3">
      <c r="A230" s="72"/>
      <c r="B230" s="74"/>
      <c r="C230" s="74"/>
      <c r="D230" s="74"/>
      <c r="E230" s="74"/>
      <c r="F230" s="74"/>
      <c r="G230" s="227"/>
      <c r="H230" s="137"/>
      <c r="I230" s="364" t="s">
        <v>25</v>
      </c>
      <c r="J230" s="73">
        <v>0</v>
      </c>
      <c r="K230" s="73">
        <v>1200</v>
      </c>
      <c r="L230" s="73">
        <v>3000</v>
      </c>
      <c r="M230" s="73">
        <v>4700</v>
      </c>
      <c r="N230" s="73">
        <v>5800</v>
      </c>
      <c r="O230" s="325"/>
    </row>
    <row r="231" spans="1:15" ht="14.4" customHeight="1" x14ac:dyDescent="0.3">
      <c r="A231" s="72"/>
      <c r="B231" s="74"/>
      <c r="C231" s="74"/>
      <c r="D231" s="74"/>
      <c r="E231" s="74"/>
      <c r="F231" s="74"/>
      <c r="G231" s="137"/>
      <c r="H231" s="137"/>
      <c r="I231" s="364" t="s">
        <v>27</v>
      </c>
      <c r="J231" s="73">
        <v>0</v>
      </c>
      <c r="K231" s="73">
        <v>900</v>
      </c>
      <c r="L231" s="73">
        <v>1700</v>
      </c>
      <c r="M231" s="73">
        <v>2500</v>
      </c>
      <c r="N231" s="73">
        <v>3000</v>
      </c>
      <c r="O231" s="325"/>
    </row>
    <row r="232" spans="1:15" ht="14.4" customHeight="1" x14ac:dyDescent="0.3">
      <c r="A232" s="70" t="s">
        <v>96</v>
      </c>
      <c r="B232" s="71" t="s">
        <v>97</v>
      </c>
      <c r="C232" s="71" t="s">
        <v>98</v>
      </c>
      <c r="D232" s="71"/>
      <c r="E232" s="71"/>
      <c r="F232" s="71"/>
      <c r="G232" s="106"/>
      <c r="H232" s="129"/>
      <c r="I232" s="70" t="s">
        <v>104</v>
      </c>
      <c r="J232" s="78">
        <v>0</v>
      </c>
      <c r="K232" s="78">
        <v>1500</v>
      </c>
      <c r="L232" s="78">
        <v>3000</v>
      </c>
      <c r="M232" s="78">
        <v>4050</v>
      </c>
      <c r="N232" s="78">
        <v>4750</v>
      </c>
      <c r="O232" s="326"/>
    </row>
    <row r="233" spans="1:15" ht="14.4" customHeight="1" x14ac:dyDescent="0.3">
      <c r="A233" s="72">
        <v>2026</v>
      </c>
      <c r="B233" s="76">
        <v>0.72</v>
      </c>
      <c r="C233" s="73">
        <f>B219*B233</f>
        <v>3317.4</v>
      </c>
      <c r="D233" s="74"/>
      <c r="E233" s="74"/>
      <c r="F233" s="74"/>
      <c r="G233" s="109"/>
      <c r="H233" s="130"/>
      <c r="I233" s="70" t="s">
        <v>54</v>
      </c>
      <c r="J233" s="78">
        <f>SUM(J226:J232)</f>
        <v>4850</v>
      </c>
      <c r="K233" s="78">
        <f>SUM(K226:K232)</f>
        <v>10900</v>
      </c>
      <c r="L233" s="78">
        <f>SUM(L226:L232)</f>
        <v>16150</v>
      </c>
      <c r="M233" s="78">
        <f>SUM(M226:M232)</f>
        <v>20400</v>
      </c>
      <c r="N233" s="78">
        <f>SUM(N226:N232)</f>
        <v>23000</v>
      </c>
      <c r="O233" s="326"/>
    </row>
    <row r="234" spans="1:15" ht="14.4" customHeight="1" x14ac:dyDescent="0.3">
      <c r="A234" s="72">
        <v>2027</v>
      </c>
      <c r="B234" s="76">
        <v>0.77</v>
      </c>
      <c r="C234" s="73">
        <f>B220*B234</f>
        <v>7973.35</v>
      </c>
      <c r="D234" s="74"/>
      <c r="E234" s="74"/>
      <c r="F234" s="74"/>
      <c r="G234" s="109"/>
      <c r="H234" s="130"/>
      <c r="I234" s="86"/>
      <c r="J234" s="82"/>
      <c r="K234" s="82"/>
      <c r="L234" s="82"/>
      <c r="M234" s="82"/>
      <c r="N234" s="82"/>
      <c r="O234" s="82"/>
    </row>
    <row r="235" spans="1:15" ht="14.4" customHeight="1" x14ac:dyDescent="0.3">
      <c r="A235" s="72">
        <v>2028</v>
      </c>
      <c r="B235" s="76">
        <v>0.8</v>
      </c>
      <c r="C235" s="73">
        <f>B221*B235</f>
        <v>12274</v>
      </c>
      <c r="D235" s="74"/>
      <c r="E235" s="74"/>
      <c r="F235" s="74"/>
      <c r="G235" s="109"/>
      <c r="H235" s="130"/>
      <c r="I235" s="86"/>
      <c r="J235" s="82"/>
      <c r="K235" s="82"/>
      <c r="L235" s="82"/>
      <c r="M235" s="82"/>
      <c r="N235" s="82"/>
      <c r="O235" s="82"/>
    </row>
    <row r="236" spans="1:15" ht="14.4" customHeight="1" x14ac:dyDescent="0.3">
      <c r="A236" s="72">
        <v>2029</v>
      </c>
      <c r="B236" s="76">
        <v>0.82</v>
      </c>
      <c r="C236" s="73">
        <f>B222*B236</f>
        <v>15891.599999999999</v>
      </c>
      <c r="D236" s="74"/>
      <c r="E236" s="74"/>
      <c r="F236" s="74"/>
      <c r="G236" s="109"/>
      <c r="H236" s="130"/>
      <c r="I236" s="86"/>
      <c r="J236" s="82"/>
      <c r="K236" s="82"/>
      <c r="L236" s="82"/>
      <c r="M236" s="82"/>
      <c r="N236" s="82"/>
      <c r="O236" s="82"/>
    </row>
    <row r="237" spans="1:15" ht="14.4" customHeight="1" x14ac:dyDescent="0.3">
      <c r="A237" s="72">
        <v>2030</v>
      </c>
      <c r="B237" s="76">
        <v>0.84</v>
      </c>
      <c r="C237" s="73">
        <f>B223*B237</f>
        <v>18354</v>
      </c>
      <c r="D237" s="74"/>
      <c r="E237" s="74"/>
      <c r="F237" s="74"/>
      <c r="G237" s="109"/>
      <c r="H237" s="130"/>
      <c r="I237" s="86"/>
      <c r="J237" s="82"/>
      <c r="K237" s="82"/>
      <c r="L237" s="82"/>
      <c r="M237" s="82"/>
      <c r="N237" s="82"/>
      <c r="O237" s="82"/>
    </row>
    <row r="238" spans="1:15" ht="14.4" customHeight="1" x14ac:dyDescent="0.3">
      <c r="A238" s="72"/>
      <c r="B238" s="74"/>
      <c r="C238" s="74"/>
      <c r="D238" s="74"/>
      <c r="E238" s="74"/>
      <c r="F238" s="74"/>
      <c r="G238" s="137"/>
      <c r="H238" s="137"/>
      <c r="I238" s="86"/>
      <c r="J238" s="82"/>
      <c r="K238" s="82"/>
      <c r="L238" s="82"/>
      <c r="M238" s="82"/>
      <c r="N238" s="82"/>
      <c r="O238" s="82"/>
    </row>
    <row r="239" spans="1:15" ht="14.4" customHeight="1" x14ac:dyDescent="0.3">
      <c r="A239" s="70" t="s">
        <v>99</v>
      </c>
      <c r="B239" s="71">
        <v>2026</v>
      </c>
      <c r="C239" s="71">
        <v>2027</v>
      </c>
      <c r="D239" s="71">
        <v>2028</v>
      </c>
      <c r="E239" s="71">
        <v>2029</v>
      </c>
      <c r="F239" s="71">
        <v>2030</v>
      </c>
      <c r="G239" s="225"/>
      <c r="H239" s="228"/>
      <c r="I239" s="101"/>
      <c r="J239" s="87"/>
      <c r="K239" s="87"/>
      <c r="L239" s="87"/>
      <c r="M239" s="87"/>
      <c r="N239" s="87"/>
      <c r="O239" s="87"/>
    </row>
    <row r="240" spans="1:15" ht="14.4" customHeight="1" x14ac:dyDescent="0.3">
      <c r="A240" s="79">
        <v>10</v>
      </c>
      <c r="B240" s="75">
        <f>(C233*$A240-$H$214)/$B$214</f>
        <v>87.312157791117343</v>
      </c>
      <c r="C240" s="75">
        <f>(C234*$A240-$H$214)/$B$214</f>
        <v>201.71555765253254</v>
      </c>
      <c r="D240" s="75">
        <f>(C235*$A240-$H$214)/$B$214</f>
        <v>307.38872459246858</v>
      </c>
      <c r="E240" s="75">
        <f>(C236*$A240-$H$214)/$B$214</f>
        <v>396.2783688838926</v>
      </c>
      <c r="F240" s="75">
        <f>(C237*$A240-$H$214)/$B$214</f>
        <v>456.78308474612237</v>
      </c>
      <c r="G240" s="345"/>
      <c r="H240" s="137"/>
      <c r="I240" s="86"/>
      <c r="J240" s="82"/>
      <c r="K240" s="82"/>
      <c r="L240" s="82"/>
      <c r="M240" s="82"/>
      <c r="N240" s="82"/>
      <c r="O240" s="82"/>
    </row>
    <row r="241" spans="1:15" ht="14.4" customHeight="1" x14ac:dyDescent="0.3">
      <c r="A241" s="79">
        <v>15</v>
      </c>
      <c r="B241" s="75">
        <f>(C233*$A241-$H$214)/$B$214</f>
        <v>128.06880667053602</v>
      </c>
      <c r="C241" s="75">
        <f>(C234*$A241-$H$214)/$B$214</f>
        <v>299.67390646265881</v>
      </c>
      <c r="D241" s="75">
        <f>(C235*$A241-$H$214)/$B$214</f>
        <v>458.18365687256289</v>
      </c>
      <c r="E241" s="75">
        <f>(C236*$A241-$H$214)/$B$214</f>
        <v>591.51812330969881</v>
      </c>
      <c r="F241" s="75">
        <f>(C237*$A241-$H$214)/$B$214</f>
        <v>682.27519710304364</v>
      </c>
      <c r="G241" s="345"/>
      <c r="H241" s="137"/>
      <c r="I241" s="86"/>
      <c r="J241" s="82"/>
      <c r="K241" s="82"/>
      <c r="L241" s="82"/>
      <c r="M241" s="82"/>
      <c r="N241" s="82"/>
      <c r="O241" s="82"/>
    </row>
    <row r="242" spans="1:15" ht="14.4" customHeight="1" x14ac:dyDescent="0.3">
      <c r="A242" s="79">
        <v>20</v>
      </c>
      <c r="B242" s="75">
        <f>(C233*$A242-$H$214)/$B$214</f>
        <v>168.82545554995468</v>
      </c>
      <c r="C242" s="75">
        <f>(C234*$A242-$H$214)/$B$214</f>
        <v>397.63225527278507</v>
      </c>
      <c r="D242" s="75">
        <f>(C235*$A242-$H$214)/$B$214</f>
        <v>608.97858915265715</v>
      </c>
      <c r="E242" s="75">
        <f>(C236*$A242-$H$214)/$B$214</f>
        <v>786.75787773550519</v>
      </c>
      <c r="F242" s="75">
        <f>(C237*$A242-$H$214)/$B$214</f>
        <v>907.76730945996474</v>
      </c>
      <c r="G242" s="345"/>
      <c r="H242" s="137"/>
      <c r="I242" s="86"/>
      <c r="J242" s="82"/>
      <c r="K242" s="82"/>
      <c r="L242" s="82"/>
      <c r="M242" s="82"/>
      <c r="N242" s="82"/>
      <c r="O242" s="82"/>
    </row>
    <row r="243" spans="1:15" ht="14.4" customHeight="1" x14ac:dyDescent="0.3">
      <c r="A243" s="79">
        <v>30</v>
      </c>
      <c r="B243" s="75">
        <f>(C233*$A243-$H$214)/$B$214</f>
        <v>250.33875330879204</v>
      </c>
      <c r="C243" s="75">
        <f>(C234*$A243-$H$214)/$B$214</f>
        <v>593.54895289303761</v>
      </c>
      <c r="D243" s="75">
        <f>(C235*$A243-$H$214)/$B$214</f>
        <v>910.56845371284578</v>
      </c>
      <c r="E243" s="75">
        <f>(C236*$A243-$H$214)/$B$214</f>
        <v>1177.2373865871177</v>
      </c>
      <c r="F243" s="75">
        <f>(C237*$A243-$H$214)/$B$214</f>
        <v>1358.7515341738072</v>
      </c>
      <c r="G243" s="346"/>
      <c r="H243" s="137"/>
      <c r="I243" s="86"/>
      <c r="J243" s="82"/>
      <c r="K243" s="82"/>
      <c r="L243" s="82"/>
      <c r="M243" s="82"/>
      <c r="N243" s="82"/>
      <c r="O243" s="82"/>
    </row>
    <row r="244" spans="1:15" ht="14.4" customHeight="1" x14ac:dyDescent="0.3">
      <c r="A244" s="134"/>
      <c r="B244" s="104"/>
      <c r="C244" s="104"/>
      <c r="D244" s="104"/>
      <c r="E244" s="104"/>
      <c r="F244" s="104"/>
      <c r="G244" s="137"/>
      <c r="H244" s="137"/>
      <c r="I244" s="103"/>
      <c r="J244" s="104"/>
      <c r="K244" s="104"/>
      <c r="L244" s="104"/>
      <c r="M244" s="104"/>
      <c r="N244" s="105"/>
      <c r="O244" s="309"/>
    </row>
    <row r="245" spans="1:15" ht="14.4" customHeight="1" x14ac:dyDescent="0.3">
      <c r="A245" s="118"/>
      <c r="B245" s="116"/>
      <c r="C245" s="116"/>
      <c r="D245" s="116"/>
      <c r="E245" s="116"/>
      <c r="F245" s="116"/>
      <c r="G245" s="137"/>
      <c r="H245" s="137"/>
      <c r="I245" s="115"/>
      <c r="J245" s="116"/>
      <c r="K245" s="116"/>
      <c r="L245" s="116"/>
      <c r="M245" s="116"/>
      <c r="N245" s="117"/>
      <c r="O245" s="309"/>
    </row>
    <row r="246" spans="1:15" ht="14.4" customHeight="1" x14ac:dyDescent="0.3">
      <c r="A246" s="278" t="s">
        <v>107</v>
      </c>
      <c r="B246" s="279"/>
      <c r="C246" s="279"/>
      <c r="D246" s="279"/>
      <c r="E246" s="279"/>
      <c r="F246" s="279"/>
      <c r="G246" s="10"/>
      <c r="H246" s="280"/>
      <c r="I246" s="281"/>
      <c r="J246" s="282"/>
      <c r="K246" s="82"/>
      <c r="L246" s="82"/>
      <c r="M246" s="82"/>
      <c r="N246" s="82"/>
      <c r="O246" s="82"/>
    </row>
    <row r="247" spans="1:15" ht="14.4" customHeight="1" x14ac:dyDescent="0.3">
      <c r="A247" s="9" t="s">
        <v>108</v>
      </c>
      <c r="B247" s="211" t="s">
        <v>7</v>
      </c>
      <c r="C247" s="211" t="s">
        <v>8</v>
      </c>
      <c r="D247" s="211" t="s">
        <v>9</v>
      </c>
      <c r="E247" s="211" t="s">
        <v>10</v>
      </c>
      <c r="F247" s="211" t="s">
        <v>11</v>
      </c>
      <c r="G247" s="211" t="s">
        <v>157</v>
      </c>
      <c r="H247" s="283"/>
      <c r="I247" s="284"/>
      <c r="J247" s="285"/>
      <c r="K247" s="87"/>
      <c r="L247" s="87"/>
      <c r="M247" s="87"/>
      <c r="N247" s="87"/>
      <c r="O247" s="87"/>
    </row>
    <row r="248" spans="1:15" ht="14.4" customHeight="1" x14ac:dyDescent="0.3">
      <c r="A248" s="13" t="s">
        <v>87</v>
      </c>
      <c r="B248" s="80">
        <v>9361.6</v>
      </c>
      <c r="C248" s="80">
        <v>1640</v>
      </c>
      <c r="D248" s="80">
        <v>-860</v>
      </c>
      <c r="E248" s="80">
        <v>-860</v>
      </c>
      <c r="F248" s="80">
        <v>-2360</v>
      </c>
      <c r="G248" s="80">
        <f>H214</f>
        <v>-2360</v>
      </c>
      <c r="H248" s="280"/>
      <c r="I248" s="281"/>
      <c r="J248" s="282"/>
      <c r="K248" s="82"/>
      <c r="L248" s="82"/>
      <c r="M248" s="82"/>
      <c r="N248" s="82"/>
      <c r="O248" s="82"/>
    </row>
    <row r="249" spans="1:15" ht="14.4" customHeight="1" x14ac:dyDescent="0.3">
      <c r="A249" s="13" t="s">
        <v>109</v>
      </c>
      <c r="B249" s="207">
        <v>0.6</v>
      </c>
      <c r="C249" s="207">
        <v>0.4</v>
      </c>
      <c r="D249" s="207">
        <v>0.2</v>
      </c>
      <c r="E249" s="207">
        <v>0.2</v>
      </c>
      <c r="F249" s="207">
        <v>0.1</v>
      </c>
      <c r="G249" s="207">
        <f>H215</f>
        <v>0.1</v>
      </c>
      <c r="H249" s="280"/>
      <c r="I249" s="281"/>
      <c r="J249" s="282"/>
      <c r="K249" s="82"/>
      <c r="L249" s="82"/>
      <c r="M249" s="82"/>
      <c r="N249" s="82"/>
      <c r="O249" s="82"/>
    </row>
    <row r="250" spans="1:15" ht="14.4" customHeight="1" x14ac:dyDescent="0.3">
      <c r="A250" s="19" t="s">
        <v>110</v>
      </c>
      <c r="B250" s="81" t="s">
        <v>111</v>
      </c>
      <c r="C250" s="81"/>
      <c r="D250" s="81"/>
      <c r="E250" s="81"/>
      <c r="F250" s="81"/>
      <c r="G250" s="81"/>
      <c r="H250" s="280"/>
      <c r="I250" s="281"/>
      <c r="J250" s="282"/>
      <c r="K250" s="82"/>
      <c r="L250" s="82"/>
      <c r="M250" s="82"/>
      <c r="N250" s="82"/>
      <c r="O250" s="82"/>
    </row>
    <row r="251" spans="1:15" ht="14.4" customHeight="1" x14ac:dyDescent="0.3">
      <c r="A251" s="135"/>
      <c r="B251" s="136"/>
      <c r="C251" s="136"/>
      <c r="D251" s="136"/>
      <c r="E251" s="136"/>
      <c r="F251" s="136"/>
      <c r="G251" s="136"/>
      <c r="H251" s="136"/>
      <c r="I251" s="136"/>
      <c r="J251" s="136"/>
      <c r="K251" s="136"/>
      <c r="L251" s="136"/>
      <c r="M251" s="136"/>
      <c r="N251" s="137"/>
      <c r="O251" s="137"/>
    </row>
    <row r="252" spans="1:15" ht="15.6" x14ac:dyDescent="0.3">
      <c r="A252" s="138" t="s">
        <v>112</v>
      </c>
      <c r="B252" s="138"/>
      <c r="C252" s="138"/>
      <c r="D252" s="138"/>
      <c r="E252" s="138"/>
      <c r="F252" s="138"/>
      <c r="G252" s="138"/>
      <c r="H252" s="138"/>
      <c r="I252" s="83"/>
      <c r="J252" s="83"/>
      <c r="K252" s="83"/>
      <c r="L252" s="83"/>
      <c r="M252" s="83"/>
      <c r="N252" s="83"/>
      <c r="O252" s="83"/>
    </row>
    <row r="253" spans="1:15" x14ac:dyDescent="0.3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</row>
    <row r="254" spans="1:15" x14ac:dyDescent="0.3">
      <c r="A254" s="83" t="s">
        <v>86</v>
      </c>
      <c r="B254" s="139">
        <f>$D$1*(1+$H$255)</f>
        <v>591.96587840000007</v>
      </c>
      <c r="C254" s="83"/>
      <c r="D254" s="140"/>
      <c r="E254" s="83"/>
      <c r="F254" s="83" t="s">
        <v>87</v>
      </c>
      <c r="G254" s="83"/>
      <c r="H254" s="140">
        <v>9361.6</v>
      </c>
      <c r="I254" s="83"/>
      <c r="J254" s="83"/>
      <c r="K254" s="83"/>
      <c r="L254" s="83"/>
      <c r="M254" s="83"/>
      <c r="N254" s="83"/>
      <c r="O254" s="83"/>
    </row>
    <row r="255" spans="1:15" x14ac:dyDescent="0.3">
      <c r="A255" s="83" t="s">
        <v>0</v>
      </c>
      <c r="B255" s="141">
        <f>$B$1</f>
        <v>37.93</v>
      </c>
      <c r="C255" s="83"/>
      <c r="D255" s="83"/>
      <c r="E255" s="83"/>
      <c r="F255" s="83" t="s">
        <v>88</v>
      </c>
      <c r="G255" s="83"/>
      <c r="H255" s="142">
        <v>0.6</v>
      </c>
      <c r="I255" s="83"/>
      <c r="J255" s="83"/>
      <c r="K255" s="83"/>
      <c r="L255" s="83"/>
      <c r="M255" s="83"/>
      <c r="N255" s="83"/>
      <c r="O255" s="83"/>
    </row>
    <row r="256" spans="1:15" x14ac:dyDescent="0.3">
      <c r="A256" s="143"/>
      <c r="B256" s="143"/>
      <c r="C256" s="143"/>
      <c r="D256" s="143"/>
      <c r="E256" s="143"/>
      <c r="F256" s="143"/>
      <c r="G256" s="143"/>
      <c r="H256" s="143"/>
      <c r="I256" s="83"/>
      <c r="J256" s="83"/>
      <c r="K256" s="83"/>
      <c r="L256" s="83"/>
      <c r="M256" s="83"/>
      <c r="N256" s="83"/>
      <c r="O256" s="83"/>
    </row>
    <row r="257" spans="1:15" x14ac:dyDescent="0.3">
      <c r="A257" s="143"/>
      <c r="B257" s="143"/>
      <c r="C257" s="143"/>
      <c r="D257" s="143"/>
      <c r="E257" s="143"/>
      <c r="F257" s="143"/>
      <c r="G257" s="143"/>
      <c r="H257" s="143"/>
      <c r="I257" s="83"/>
      <c r="J257" s="83"/>
      <c r="K257" s="83"/>
      <c r="L257" s="83"/>
      <c r="M257" s="83"/>
      <c r="N257" s="83"/>
      <c r="O257" s="83"/>
    </row>
    <row r="258" spans="1:15" x14ac:dyDescent="0.3">
      <c r="A258" s="144" t="s">
        <v>89</v>
      </c>
      <c r="B258" s="144" t="s">
        <v>90</v>
      </c>
      <c r="C258" s="144"/>
      <c r="D258" s="144" t="s">
        <v>91</v>
      </c>
      <c r="E258" s="144"/>
      <c r="F258" s="144" t="s">
        <v>92</v>
      </c>
      <c r="G258" s="83"/>
      <c r="H258" s="83"/>
      <c r="I258" s="83"/>
      <c r="J258" s="83"/>
      <c r="K258" s="83"/>
      <c r="L258" s="83"/>
      <c r="M258" s="83"/>
      <c r="N258" s="83"/>
      <c r="O258" s="83"/>
    </row>
    <row r="259" spans="1:15" ht="100.8" x14ac:dyDescent="0.3">
      <c r="A259" s="36">
        <v>2026</v>
      </c>
      <c r="B259" s="145">
        <f>J272*$D$3</f>
        <v>3230</v>
      </c>
      <c r="C259" s="36"/>
      <c r="D259" s="212" t="s">
        <v>113</v>
      </c>
      <c r="E259" s="36"/>
      <c r="F259" s="36"/>
      <c r="G259" s="83"/>
      <c r="H259" s="83"/>
      <c r="I259" s="83"/>
      <c r="J259" s="83"/>
      <c r="K259" s="83"/>
      <c r="L259" s="83"/>
      <c r="M259" s="83"/>
      <c r="N259" s="83"/>
      <c r="O259" s="83"/>
    </row>
    <row r="260" spans="1:15" x14ac:dyDescent="0.3">
      <c r="A260" s="36">
        <v>2027</v>
      </c>
      <c r="B260" s="145">
        <f>K272*$D$3</f>
        <v>3610</v>
      </c>
      <c r="C260" s="36"/>
      <c r="D260" s="36"/>
      <c r="E260" s="36"/>
      <c r="F260" s="36"/>
      <c r="G260" s="83"/>
      <c r="H260" s="83"/>
      <c r="I260" s="83"/>
      <c r="J260" s="83"/>
      <c r="K260" s="83"/>
      <c r="L260" s="83"/>
      <c r="M260" s="83"/>
      <c r="N260" s="83"/>
      <c r="O260" s="83"/>
    </row>
    <row r="261" spans="1:15" x14ac:dyDescent="0.3">
      <c r="A261" s="36">
        <v>2028</v>
      </c>
      <c r="B261" s="145">
        <f>L272*$D$3</f>
        <v>4085</v>
      </c>
      <c r="C261" s="36"/>
      <c r="D261" s="36"/>
      <c r="E261" s="36"/>
      <c r="F261" s="36"/>
      <c r="G261" s="83"/>
      <c r="H261" s="83"/>
      <c r="I261" s="83"/>
      <c r="J261" s="83"/>
      <c r="K261" s="83"/>
      <c r="L261" s="83"/>
      <c r="M261" s="83"/>
      <c r="N261" s="83"/>
      <c r="O261" s="83"/>
    </row>
    <row r="262" spans="1:15" x14ac:dyDescent="0.3">
      <c r="A262" s="36">
        <v>2029</v>
      </c>
      <c r="B262" s="145">
        <f>M272*$D$3</f>
        <v>4465</v>
      </c>
      <c r="C262" s="36"/>
      <c r="D262" s="36"/>
      <c r="E262" s="36"/>
      <c r="F262" s="36"/>
      <c r="G262" s="83"/>
      <c r="H262" s="83"/>
      <c r="I262" s="83"/>
      <c r="J262" s="83"/>
      <c r="K262" s="83"/>
      <c r="L262" s="83"/>
      <c r="M262" s="83"/>
      <c r="N262" s="83"/>
      <c r="O262" s="83"/>
    </row>
    <row r="263" spans="1:15" x14ac:dyDescent="0.3">
      <c r="A263" s="36">
        <v>2030</v>
      </c>
      <c r="B263" s="145">
        <f>N272*$D$3</f>
        <v>4750</v>
      </c>
      <c r="C263" s="36"/>
      <c r="D263" s="36"/>
      <c r="E263" s="36"/>
      <c r="F263" s="36"/>
      <c r="G263" s="83"/>
      <c r="H263" s="83"/>
      <c r="I263" s="143"/>
      <c r="J263" s="143"/>
      <c r="K263" s="143"/>
      <c r="L263" s="143"/>
      <c r="M263" s="143"/>
      <c r="N263" s="143"/>
      <c r="O263" s="327"/>
    </row>
    <row r="264" spans="1:15" x14ac:dyDescent="0.3">
      <c r="A264" s="36"/>
      <c r="B264" s="36"/>
      <c r="C264" s="36"/>
      <c r="D264" s="36"/>
      <c r="E264" s="36"/>
      <c r="F264" s="36"/>
      <c r="G264" s="83"/>
      <c r="H264" s="83"/>
      <c r="I264" s="143"/>
      <c r="J264" s="143"/>
      <c r="K264" s="143"/>
      <c r="L264" s="143"/>
      <c r="M264" s="143"/>
      <c r="N264" s="143"/>
      <c r="O264" s="327"/>
    </row>
    <row r="265" spans="1:15" x14ac:dyDescent="0.3">
      <c r="A265" s="144" t="s">
        <v>94</v>
      </c>
      <c r="B265" s="144">
        <v>2026</v>
      </c>
      <c r="C265" s="144">
        <v>2027</v>
      </c>
      <c r="D265" s="144">
        <v>2028</v>
      </c>
      <c r="E265" s="144">
        <v>2029</v>
      </c>
      <c r="F265" s="144">
        <v>2030</v>
      </c>
      <c r="G265" s="102"/>
      <c r="H265" s="146"/>
      <c r="I265" s="144" t="s">
        <v>95</v>
      </c>
      <c r="J265" s="144">
        <v>2026</v>
      </c>
      <c r="K265" s="144">
        <v>2027</v>
      </c>
      <c r="L265" s="144">
        <v>2028</v>
      </c>
      <c r="M265" s="144">
        <v>2029</v>
      </c>
      <c r="N265" s="144">
        <v>2030</v>
      </c>
      <c r="O265" s="328"/>
    </row>
    <row r="266" spans="1:15" x14ac:dyDescent="0.3">
      <c r="A266" s="147">
        <v>4</v>
      </c>
      <c r="B266" s="148">
        <f>$B$259*$A266/$B$254</f>
        <v>21.82558230369786</v>
      </c>
      <c r="C266" s="148">
        <f>$B$260*$A266/$B$254</f>
        <v>24.393297868838783</v>
      </c>
      <c r="D266" s="148">
        <f>$B$261*$A266/$B$254</f>
        <v>27.602942325264941</v>
      </c>
      <c r="E266" s="148">
        <f>$B$262*$A266/$B$254</f>
        <v>30.170657890405863</v>
      </c>
      <c r="F266" s="148">
        <f>$B$263*$A266/$B$254</f>
        <v>32.09644456426156</v>
      </c>
      <c r="G266" s="109"/>
      <c r="H266" s="130"/>
      <c r="I266" s="36" t="s">
        <v>18</v>
      </c>
      <c r="J266" s="145">
        <v>350</v>
      </c>
      <c r="K266" s="145">
        <v>228.7</v>
      </c>
      <c r="L266" s="145">
        <v>126</v>
      </c>
      <c r="M266" s="145">
        <v>56</v>
      </c>
      <c r="N266" s="145">
        <v>0</v>
      </c>
      <c r="O266" s="329"/>
    </row>
    <row r="267" spans="1:15" x14ac:dyDescent="0.3">
      <c r="A267" s="147">
        <v>8</v>
      </c>
      <c r="B267" s="148">
        <f>$B$259*$A267/$B$254</f>
        <v>43.651164607395721</v>
      </c>
      <c r="C267" s="148">
        <f>$B$260*$A267/$B$254</f>
        <v>48.786595737677565</v>
      </c>
      <c r="D267" s="148">
        <f>$B$261*$A267/$B$254</f>
        <v>55.205884650529882</v>
      </c>
      <c r="E267" s="148">
        <f>$B$262*$A267/$B$254</f>
        <v>60.341315780811726</v>
      </c>
      <c r="F267" s="148">
        <f>$B$263*$A267/$B$254</f>
        <v>64.19288912852312</v>
      </c>
      <c r="G267" s="109"/>
      <c r="H267" s="130"/>
      <c r="I267" s="36" t="s">
        <v>20</v>
      </c>
      <c r="J267" s="145">
        <v>1450</v>
      </c>
      <c r="K267" s="145">
        <v>1471.3</v>
      </c>
      <c r="L267" s="145">
        <v>1474</v>
      </c>
      <c r="M267" s="145">
        <v>1500</v>
      </c>
      <c r="N267" s="145">
        <v>1500</v>
      </c>
      <c r="O267" s="329"/>
    </row>
    <row r="268" spans="1:15" x14ac:dyDescent="0.3">
      <c r="A268" s="147">
        <v>12</v>
      </c>
      <c r="B268" s="148">
        <f>$B$259*$A268/$B$254</f>
        <v>65.476746911093571</v>
      </c>
      <c r="C268" s="148">
        <f>$B$260*$A268/$B$254</f>
        <v>73.179893606516345</v>
      </c>
      <c r="D268" s="148">
        <f>$B$261*$A268/$B$254</f>
        <v>82.808826975794815</v>
      </c>
      <c r="E268" s="148">
        <f>$B$262*$A268/$B$254</f>
        <v>90.511973671217589</v>
      </c>
      <c r="F268" s="148">
        <f>$B$263*$A268/$B$254</f>
        <v>96.289333692784666</v>
      </c>
      <c r="G268" s="109"/>
      <c r="H268" s="130"/>
      <c r="I268" s="36" t="s">
        <v>24</v>
      </c>
      <c r="J268" s="145">
        <v>1600</v>
      </c>
      <c r="K268" s="145">
        <v>2100</v>
      </c>
      <c r="L268" s="145">
        <v>2400</v>
      </c>
      <c r="M268" s="145">
        <v>2444</v>
      </c>
      <c r="N268" s="145">
        <v>2500</v>
      </c>
      <c r="O268" s="329"/>
    </row>
    <row r="269" spans="1:15" x14ac:dyDescent="0.3">
      <c r="A269" s="147">
        <v>20</v>
      </c>
      <c r="B269" s="148">
        <f>$B$259*$A269/$B$254</f>
        <v>109.1279115184893</v>
      </c>
      <c r="C269" s="148">
        <f>$B$260*$A269/$B$254</f>
        <v>121.96648934419392</v>
      </c>
      <c r="D269" s="148">
        <f>$B$261*$A269/$B$254</f>
        <v>138.0147116263247</v>
      </c>
      <c r="E269" s="148">
        <f>$B$262*$A269/$B$254</f>
        <v>150.85328945202932</v>
      </c>
      <c r="F269" s="148">
        <f>$B$263*$A269/$B$254</f>
        <v>160.48222282130777</v>
      </c>
      <c r="G269" s="109"/>
      <c r="H269" s="130"/>
      <c r="I269" s="36" t="s">
        <v>114</v>
      </c>
      <c r="J269" s="145">
        <v>0</v>
      </c>
      <c r="K269" s="145">
        <v>0</v>
      </c>
      <c r="L269" s="145">
        <v>300</v>
      </c>
      <c r="M269" s="145">
        <v>700</v>
      </c>
      <c r="N269" s="145">
        <v>1000</v>
      </c>
      <c r="O269" s="329"/>
    </row>
    <row r="270" spans="1:15" x14ac:dyDescent="0.3">
      <c r="A270" s="36"/>
      <c r="B270" s="36"/>
      <c r="C270" s="36"/>
      <c r="D270" s="36"/>
      <c r="E270" s="36"/>
      <c r="F270" s="36"/>
      <c r="G270" s="109"/>
      <c r="H270" s="130"/>
      <c r="I270" s="36" t="s">
        <v>25</v>
      </c>
      <c r="J270" s="145">
        <v>0</v>
      </c>
      <c r="K270" s="145">
        <v>0</v>
      </c>
      <c r="L270" s="145">
        <v>0</v>
      </c>
      <c r="M270" s="145">
        <v>0</v>
      </c>
      <c r="N270" s="145">
        <v>0</v>
      </c>
      <c r="O270" s="329"/>
    </row>
    <row r="271" spans="1:15" x14ac:dyDescent="0.3">
      <c r="A271" s="144" t="s">
        <v>96</v>
      </c>
      <c r="B271" s="144" t="s">
        <v>97</v>
      </c>
      <c r="C271" s="144" t="s">
        <v>98</v>
      </c>
      <c r="D271" s="36"/>
      <c r="E271" s="36"/>
      <c r="F271" s="36"/>
      <c r="G271" s="109"/>
      <c r="H271" s="130"/>
      <c r="I271" s="36" t="s">
        <v>115</v>
      </c>
      <c r="J271" s="145">
        <v>0</v>
      </c>
      <c r="K271" s="145">
        <v>0</v>
      </c>
      <c r="L271" s="145">
        <v>0</v>
      </c>
      <c r="M271" s="145">
        <v>0</v>
      </c>
      <c r="N271" s="145">
        <v>0</v>
      </c>
      <c r="O271" s="329"/>
    </row>
    <row r="272" spans="1:15" x14ac:dyDescent="0.3">
      <c r="A272" s="36">
        <v>2026</v>
      </c>
      <c r="B272" s="149">
        <v>0.35</v>
      </c>
      <c r="C272" s="145">
        <f>B259*B272</f>
        <v>1130.5</v>
      </c>
      <c r="D272" s="36"/>
      <c r="E272" s="36"/>
      <c r="F272" s="36"/>
      <c r="G272" s="109"/>
      <c r="H272" s="130"/>
      <c r="I272" s="36" t="s">
        <v>54</v>
      </c>
      <c r="J272" s="145">
        <f>SUM(J266:J271)</f>
        <v>3400</v>
      </c>
      <c r="K272" s="145">
        <f>SUM(K266:K271)</f>
        <v>3800</v>
      </c>
      <c r="L272" s="145">
        <f>SUM(L266:L271)</f>
        <v>4300</v>
      </c>
      <c r="M272" s="145">
        <f>SUM(M266:M271)</f>
        <v>4700</v>
      </c>
      <c r="N272" s="145">
        <f>SUM(N266:N271)</f>
        <v>5000</v>
      </c>
      <c r="O272" s="329"/>
    </row>
    <row r="273" spans="1:15" x14ac:dyDescent="0.3">
      <c r="A273" s="36">
        <v>2027</v>
      </c>
      <c r="B273" s="149">
        <v>0.4</v>
      </c>
      <c r="C273" s="145">
        <f>B260*B273</f>
        <v>1444</v>
      </c>
      <c r="D273" s="36"/>
      <c r="E273" s="36"/>
      <c r="F273" s="36"/>
      <c r="G273" s="109"/>
      <c r="H273" s="130"/>
      <c r="I273" s="83"/>
      <c r="J273" s="83"/>
      <c r="K273" s="83"/>
      <c r="L273" s="83"/>
      <c r="M273" s="83"/>
      <c r="N273" s="83"/>
      <c r="O273" s="83"/>
    </row>
    <row r="274" spans="1:15" x14ac:dyDescent="0.3">
      <c r="A274" s="36">
        <v>2028</v>
      </c>
      <c r="B274" s="149">
        <v>0.48</v>
      </c>
      <c r="C274" s="145">
        <f>B261*B274</f>
        <v>1960.8</v>
      </c>
      <c r="D274" s="36"/>
      <c r="E274" s="36"/>
      <c r="F274" s="36"/>
      <c r="G274" s="109"/>
      <c r="H274" s="130"/>
      <c r="I274" s="83"/>
      <c r="J274" s="83"/>
      <c r="K274" s="83"/>
      <c r="L274" s="83"/>
      <c r="M274" s="83"/>
      <c r="N274" s="83"/>
      <c r="O274" s="83"/>
    </row>
    <row r="275" spans="1:15" x14ac:dyDescent="0.3">
      <c r="A275" s="36">
        <v>2029</v>
      </c>
      <c r="B275" s="149">
        <v>0.55000000000000004</v>
      </c>
      <c r="C275" s="145">
        <f>B262*B275</f>
        <v>2455.75</v>
      </c>
      <c r="D275" s="36"/>
      <c r="E275" s="36"/>
      <c r="F275" s="36"/>
      <c r="G275" s="109"/>
      <c r="H275" s="130"/>
      <c r="I275" s="83"/>
      <c r="J275" s="83"/>
      <c r="K275" s="83"/>
      <c r="L275" s="83"/>
      <c r="M275" s="83"/>
      <c r="N275" s="83"/>
      <c r="O275" s="83"/>
    </row>
    <row r="276" spans="1:15" x14ac:dyDescent="0.3">
      <c r="A276" s="36">
        <v>2030</v>
      </c>
      <c r="B276" s="149">
        <v>0.6</v>
      </c>
      <c r="C276" s="145">
        <f>B263*B276</f>
        <v>2850</v>
      </c>
      <c r="D276" s="36"/>
      <c r="E276" s="36"/>
      <c r="F276" s="36"/>
      <c r="G276" s="109"/>
      <c r="H276" s="130"/>
      <c r="I276" s="83"/>
      <c r="J276" s="83"/>
      <c r="K276" s="83"/>
      <c r="L276" s="83"/>
      <c r="M276" s="83"/>
      <c r="N276" s="83"/>
      <c r="O276" s="83"/>
    </row>
    <row r="277" spans="1:15" x14ac:dyDescent="0.3">
      <c r="A277" s="36"/>
      <c r="B277" s="36"/>
      <c r="C277" s="36"/>
      <c r="D277" s="36"/>
      <c r="E277" s="36"/>
      <c r="F277" s="36"/>
      <c r="G277" s="109"/>
      <c r="H277" s="130"/>
      <c r="I277" s="83"/>
      <c r="J277" s="83"/>
      <c r="K277" s="83"/>
      <c r="L277" s="83"/>
      <c r="M277" s="83"/>
      <c r="N277" s="83"/>
      <c r="O277" s="83"/>
    </row>
    <row r="278" spans="1:15" x14ac:dyDescent="0.3">
      <c r="A278" s="144" t="s">
        <v>99</v>
      </c>
      <c r="B278" s="144">
        <v>2026</v>
      </c>
      <c r="C278" s="144">
        <v>2027</v>
      </c>
      <c r="D278" s="144">
        <v>2028</v>
      </c>
      <c r="E278" s="144">
        <v>2029</v>
      </c>
      <c r="F278" s="144">
        <v>2030</v>
      </c>
      <c r="G278" s="109"/>
      <c r="H278" s="130"/>
      <c r="I278" s="83"/>
      <c r="J278" s="83"/>
      <c r="K278" s="83"/>
      <c r="L278" s="83"/>
      <c r="M278" s="83"/>
      <c r="N278" s="83"/>
      <c r="O278" s="83"/>
    </row>
    <row r="279" spans="1:15" x14ac:dyDescent="0.3">
      <c r="A279" s="147">
        <v>10</v>
      </c>
      <c r="B279" s="148">
        <f>(C272*$A279-$H$254)/$B$254</f>
        <v>3.2829594929571524</v>
      </c>
      <c r="C279" s="148">
        <f>(C273*$A279-$H$254)/$B$254</f>
        <v>8.5788728460603103</v>
      </c>
      <c r="D279" s="148">
        <f>(C274*$A279-$H$254)/$B$254</f>
        <v>17.309105767539453</v>
      </c>
      <c r="E279" s="148">
        <f>(C275*$A279-$H$254)/$B$254</f>
        <v>25.670229576529589</v>
      </c>
      <c r="F279" s="148">
        <f>(C276*$A279-$H$254)/$B$254</f>
        <v>32.330241823613868</v>
      </c>
      <c r="G279" s="109"/>
      <c r="H279" s="130"/>
      <c r="I279" s="83"/>
      <c r="J279" s="83"/>
      <c r="K279" s="83"/>
      <c r="L279" s="83"/>
      <c r="M279" s="83"/>
      <c r="N279" s="83"/>
      <c r="O279" s="83"/>
    </row>
    <row r="280" spans="1:15" x14ac:dyDescent="0.3">
      <c r="A280" s="147">
        <v>15</v>
      </c>
      <c r="B280" s="148">
        <f>(C272*$A280-$H$254)/$B$254</f>
        <v>12.831651750824966</v>
      </c>
      <c r="C280" s="148">
        <f>(C273*$A280-$H$254)/$B$254</f>
        <v>20.7755217804797</v>
      </c>
      <c r="D280" s="148">
        <f>(C274*$A280-$H$254)/$B$254</f>
        <v>33.870871162698421</v>
      </c>
      <c r="E280" s="148">
        <f>(C275*$A280-$H$254)/$B$254</f>
        <v>46.412556876183622</v>
      </c>
      <c r="F280" s="148">
        <f>(C276*$A280-$H$254)/$B$254</f>
        <v>56.402575246810031</v>
      </c>
      <c r="G280" s="109"/>
      <c r="H280" s="130"/>
      <c r="I280" s="83"/>
      <c r="J280" s="83"/>
      <c r="K280" s="83"/>
      <c r="L280" s="83"/>
      <c r="M280" s="83"/>
      <c r="N280" s="83"/>
      <c r="O280" s="83"/>
    </row>
    <row r="281" spans="1:15" x14ac:dyDescent="0.3">
      <c r="A281" s="147">
        <v>20</v>
      </c>
      <c r="B281" s="148">
        <f>(C272*$A281-$H$254)/$B$254</f>
        <v>22.380344008692781</v>
      </c>
      <c r="C281" s="148">
        <f>(C273*$A281-$H$254)/$B$254</f>
        <v>32.972170714899093</v>
      </c>
      <c r="D281" s="148">
        <f>(C274*$A281-$H$254)/$B$254</f>
        <v>50.432636557857386</v>
      </c>
      <c r="E281" s="148">
        <f>(C275*$A281-$H$254)/$B$254</f>
        <v>67.154884175837651</v>
      </c>
      <c r="F281" s="148">
        <f>(C276*$A281-$H$254)/$B$254</f>
        <v>80.474908670006201</v>
      </c>
      <c r="G281" s="109"/>
      <c r="H281" s="130"/>
      <c r="I281" s="83"/>
      <c r="J281" s="83"/>
      <c r="K281" s="83"/>
      <c r="L281" s="83"/>
      <c r="M281" s="83"/>
      <c r="N281" s="83"/>
      <c r="O281" s="83"/>
    </row>
    <row r="282" spans="1:15" x14ac:dyDescent="0.3">
      <c r="A282" s="147">
        <v>30</v>
      </c>
      <c r="B282" s="148">
        <f>(C272*$A282-$H$254)/$B$254</f>
        <v>41.477728524428407</v>
      </c>
      <c r="C282" s="148">
        <f>(C273*$A282-$H$254)/$B$254</f>
        <v>57.365468583737879</v>
      </c>
      <c r="D282" s="148">
        <f>(C274*$A282-$H$254)/$B$254</f>
        <v>83.556167348175308</v>
      </c>
      <c r="E282" s="148">
        <f>(C275*$A282-$H$254)/$B$254</f>
        <v>108.63953877514572</v>
      </c>
      <c r="F282" s="148">
        <f>(C276*$A282-$H$254)/$B$254</f>
        <v>128.61957551639853</v>
      </c>
      <c r="G282" s="114"/>
      <c r="H282" s="150"/>
      <c r="I282" s="83"/>
      <c r="J282" s="83"/>
      <c r="K282" s="83"/>
      <c r="L282" s="83"/>
      <c r="M282" s="83"/>
      <c r="N282" s="83"/>
      <c r="O282" s="83"/>
    </row>
    <row r="283" spans="1:15" x14ac:dyDescent="0.3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</row>
    <row r="284" spans="1:15" x14ac:dyDescent="0.3">
      <c r="A284" s="8" t="s">
        <v>116</v>
      </c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330"/>
    </row>
    <row r="285" spans="1:15" x14ac:dyDescent="0.3">
      <c r="A285" s="11" t="s">
        <v>117</v>
      </c>
      <c r="B285" s="245" t="s">
        <v>118</v>
      </c>
      <c r="C285" s="245"/>
      <c r="D285" s="245"/>
      <c r="E285" s="245"/>
      <c r="F285" s="245"/>
      <c r="G285" s="245"/>
      <c r="H285" s="245"/>
      <c r="I285" s="245"/>
      <c r="J285" s="245"/>
      <c r="K285" s="245"/>
      <c r="L285" s="245"/>
      <c r="M285" s="245"/>
      <c r="N285" s="245"/>
      <c r="O285" s="331"/>
    </row>
    <row r="286" spans="1:15" x14ac:dyDescent="0.3">
      <c r="A286" s="11" t="s">
        <v>119</v>
      </c>
      <c r="B286" s="245" t="s">
        <v>120</v>
      </c>
      <c r="C286" s="245"/>
      <c r="D286" s="245"/>
      <c r="E286" s="245"/>
      <c r="F286" s="245"/>
      <c r="G286" s="245"/>
      <c r="H286" s="245"/>
      <c r="I286" s="245"/>
      <c r="J286" s="245"/>
      <c r="K286" s="245"/>
      <c r="L286" s="245"/>
      <c r="M286" s="245"/>
      <c r="N286" s="245"/>
      <c r="O286" s="331"/>
    </row>
    <row r="287" spans="1:15" x14ac:dyDescent="0.3">
      <c r="A287" s="11" t="s">
        <v>121</v>
      </c>
      <c r="B287" s="245" t="s">
        <v>122</v>
      </c>
      <c r="C287" s="245"/>
      <c r="D287" s="245"/>
      <c r="E287" s="245"/>
      <c r="F287" s="245"/>
      <c r="G287" s="245"/>
      <c r="H287" s="245"/>
      <c r="I287" s="245"/>
      <c r="J287" s="245"/>
      <c r="K287" s="245"/>
      <c r="L287" s="245"/>
      <c r="M287" s="245"/>
      <c r="N287" s="245"/>
      <c r="O287" s="331"/>
    </row>
    <row r="288" spans="1:15" x14ac:dyDescent="0.3">
      <c r="A288" s="11" t="s">
        <v>123</v>
      </c>
      <c r="B288" s="245" t="s">
        <v>124</v>
      </c>
      <c r="C288" s="245"/>
      <c r="D288" s="245"/>
      <c r="E288" s="245"/>
      <c r="F288" s="245"/>
      <c r="G288" s="245"/>
      <c r="H288" s="245"/>
      <c r="I288" s="245"/>
      <c r="J288" s="245"/>
      <c r="K288" s="245"/>
      <c r="L288" s="245"/>
      <c r="M288" s="245"/>
      <c r="N288" s="245"/>
      <c r="O288" s="331"/>
    </row>
    <row r="289" spans="1:15" x14ac:dyDescent="0.3">
      <c r="A289" s="11" t="s">
        <v>125</v>
      </c>
      <c r="B289" s="245" t="s">
        <v>126</v>
      </c>
      <c r="C289" s="245"/>
      <c r="D289" s="245"/>
      <c r="E289" s="245"/>
      <c r="F289" s="245"/>
      <c r="G289" s="245"/>
      <c r="H289" s="245"/>
      <c r="I289" s="245"/>
      <c r="J289" s="245"/>
      <c r="K289" s="245"/>
      <c r="L289" s="245"/>
      <c r="M289" s="245"/>
      <c r="N289" s="245"/>
      <c r="O289" s="331"/>
    </row>
    <row r="290" spans="1:15" x14ac:dyDescent="0.3">
      <c r="A290" s="11" t="s">
        <v>127</v>
      </c>
      <c r="B290" s="245" t="s">
        <v>128</v>
      </c>
      <c r="C290" s="245"/>
      <c r="D290" s="245"/>
      <c r="E290" s="245"/>
      <c r="F290" s="245"/>
      <c r="G290" s="245"/>
      <c r="H290" s="245"/>
      <c r="I290" s="245"/>
      <c r="J290" s="245"/>
      <c r="K290" s="245"/>
      <c r="L290" s="245"/>
      <c r="M290" s="245"/>
      <c r="N290" s="245"/>
      <c r="O290" s="331"/>
    </row>
    <row r="291" spans="1:15" x14ac:dyDescent="0.3">
      <c r="A291" s="11" t="s">
        <v>129</v>
      </c>
      <c r="B291" s="245" t="s">
        <v>130</v>
      </c>
      <c r="C291" s="245"/>
      <c r="D291" s="245"/>
      <c r="E291" s="245"/>
      <c r="F291" s="245"/>
      <c r="G291" s="245"/>
      <c r="H291" s="245"/>
      <c r="I291" s="245"/>
      <c r="J291" s="245"/>
      <c r="K291" s="245"/>
      <c r="L291" s="245"/>
      <c r="M291" s="245"/>
      <c r="N291" s="245"/>
      <c r="O291" s="331"/>
    </row>
  </sheetData>
  <mergeCells count="37">
    <mergeCell ref="A246:F246"/>
    <mergeCell ref="H246:J250"/>
    <mergeCell ref="A212:H213"/>
    <mergeCell ref="A216:H217"/>
    <mergeCell ref="D218:E218"/>
    <mergeCell ref="D219:E223"/>
    <mergeCell ref="I223:N224"/>
    <mergeCell ref="A206:F206"/>
    <mergeCell ref="H206:J210"/>
    <mergeCell ref="A172:H173"/>
    <mergeCell ref="A176:H177"/>
    <mergeCell ref="D178:E178"/>
    <mergeCell ref="D179:E183"/>
    <mergeCell ref="I183:N184"/>
    <mergeCell ref="D144:E144"/>
    <mergeCell ref="D145:E149"/>
    <mergeCell ref="I149:N150"/>
    <mergeCell ref="A109:H110"/>
    <mergeCell ref="D111:E111"/>
    <mergeCell ref="D112:E116"/>
    <mergeCell ref="I116:N117"/>
    <mergeCell ref="B288:N288"/>
    <mergeCell ref="B289:N289"/>
    <mergeCell ref="B290:N290"/>
    <mergeCell ref="B291:N291"/>
    <mergeCell ref="P3:R3"/>
    <mergeCell ref="A106:H106"/>
    <mergeCell ref="A139:H139"/>
    <mergeCell ref="B285:N285"/>
    <mergeCell ref="B286:N286"/>
    <mergeCell ref="B287:N287"/>
    <mergeCell ref="I82:N83"/>
    <mergeCell ref="D78:E82"/>
    <mergeCell ref="A71:H72"/>
    <mergeCell ref="A75:H76"/>
    <mergeCell ref="D77:E77"/>
    <mergeCell ref="A142:H1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DCBD-352E-48B4-87ED-F63E0591D458}">
  <dimension ref="A1:M208"/>
  <sheetViews>
    <sheetView topLeftCell="A12" workbookViewId="0">
      <selection activeCell="B15" sqref="B15"/>
    </sheetView>
  </sheetViews>
  <sheetFormatPr baseColWidth="10" defaultRowHeight="14.4" x14ac:dyDescent="0.3"/>
  <cols>
    <col min="1" max="1" width="33.109375" customWidth="1"/>
    <col min="2" max="2" width="107.33203125" customWidth="1"/>
    <col min="4" max="5" width="11.5546875" style="214"/>
  </cols>
  <sheetData>
    <row r="1" spans="1:13" ht="18" x14ac:dyDescent="0.35">
      <c r="A1" s="243" t="s">
        <v>131</v>
      </c>
      <c r="B1" s="243" t="s">
        <v>132</v>
      </c>
      <c r="C1" s="214"/>
      <c r="F1" s="214"/>
      <c r="G1" s="214"/>
      <c r="H1" s="214"/>
      <c r="I1" s="214"/>
      <c r="J1" s="214"/>
      <c r="K1" s="214"/>
      <c r="L1" s="214"/>
      <c r="M1" s="214"/>
    </row>
    <row r="2" spans="1:13" ht="69.599999999999994" x14ac:dyDescent="0.35">
      <c r="A2" s="236" t="s">
        <v>134</v>
      </c>
      <c r="B2" s="238" t="s">
        <v>144</v>
      </c>
      <c r="C2" s="214"/>
      <c r="F2" s="214"/>
      <c r="G2" s="214"/>
      <c r="H2" s="214"/>
      <c r="I2" s="214"/>
      <c r="J2" s="214"/>
      <c r="K2" s="214"/>
      <c r="L2" s="214"/>
      <c r="M2" s="214"/>
    </row>
    <row r="3" spans="1:13" ht="104.4" x14ac:dyDescent="0.35">
      <c r="A3" s="236" t="s">
        <v>136</v>
      </c>
      <c r="B3" s="238" t="s">
        <v>145</v>
      </c>
      <c r="C3" s="215"/>
      <c r="F3" s="214"/>
      <c r="G3" s="214"/>
      <c r="H3" s="214"/>
      <c r="I3" s="214"/>
      <c r="J3" s="214"/>
      <c r="K3" s="214"/>
      <c r="L3" s="214"/>
      <c r="M3" s="214"/>
    </row>
    <row r="4" spans="1:13" ht="104.4" x14ac:dyDescent="0.35">
      <c r="A4" s="236" t="s">
        <v>137</v>
      </c>
      <c r="B4" s="238" t="s">
        <v>146</v>
      </c>
      <c r="C4" s="214"/>
      <c r="F4" s="214"/>
      <c r="G4" s="214"/>
      <c r="H4" s="214"/>
      <c r="I4" s="214"/>
      <c r="J4" s="214"/>
      <c r="K4" s="214"/>
      <c r="L4" s="214"/>
      <c r="M4" s="214"/>
    </row>
    <row r="5" spans="1:13" ht="104.4" x14ac:dyDescent="0.35">
      <c r="A5" s="236" t="s">
        <v>138</v>
      </c>
      <c r="B5" s="238" t="s">
        <v>147</v>
      </c>
      <c r="C5" s="214"/>
      <c r="D5" s="218"/>
      <c r="F5" s="214"/>
      <c r="G5" s="214"/>
      <c r="H5" s="214"/>
      <c r="I5" s="214"/>
      <c r="J5" s="214"/>
      <c r="K5" s="214"/>
      <c r="L5" s="214"/>
      <c r="M5" s="214"/>
    </row>
    <row r="6" spans="1:13" ht="69.599999999999994" x14ac:dyDescent="0.35">
      <c r="A6" s="236" t="s">
        <v>139</v>
      </c>
      <c r="B6" s="238" t="s">
        <v>148</v>
      </c>
      <c r="C6" s="214"/>
      <c r="F6" s="214"/>
      <c r="G6" s="214"/>
      <c r="H6" s="214"/>
      <c r="I6" s="214"/>
      <c r="J6" s="214"/>
      <c r="K6" s="214"/>
      <c r="L6" s="214"/>
      <c r="M6" s="214"/>
    </row>
    <row r="7" spans="1:13" ht="69.599999999999994" x14ac:dyDescent="0.35">
      <c r="A7" s="236" t="s">
        <v>154</v>
      </c>
      <c r="B7" s="238" t="s">
        <v>149</v>
      </c>
      <c r="C7" s="214"/>
      <c r="D7" s="218"/>
      <c r="F7" s="214"/>
      <c r="G7" s="214"/>
      <c r="H7" s="214"/>
      <c r="I7" s="214"/>
      <c r="J7" s="214"/>
      <c r="K7" s="214"/>
      <c r="L7" s="214"/>
      <c r="M7" s="214"/>
    </row>
    <row r="8" spans="1:13" ht="104.4" x14ac:dyDescent="0.35">
      <c r="A8" s="236" t="s">
        <v>63</v>
      </c>
      <c r="B8" s="238" t="s">
        <v>150</v>
      </c>
      <c r="C8" s="83"/>
      <c r="E8" s="240"/>
      <c r="F8" s="214"/>
      <c r="G8" s="214"/>
      <c r="H8" s="214"/>
      <c r="I8" s="214"/>
      <c r="J8" s="214"/>
      <c r="K8" s="214"/>
      <c r="L8" s="214"/>
      <c r="M8" s="214"/>
    </row>
    <row r="9" spans="1:13" ht="104.4" x14ac:dyDescent="0.35">
      <c r="A9" s="236" t="s">
        <v>88</v>
      </c>
      <c r="B9" s="238" t="s">
        <v>160</v>
      </c>
      <c r="C9" s="214"/>
      <c r="E9" s="241"/>
      <c r="F9" s="214"/>
      <c r="G9" s="214"/>
      <c r="H9" s="214"/>
      <c r="I9" s="214"/>
      <c r="J9" s="214"/>
      <c r="K9" s="214"/>
      <c r="L9" s="214"/>
      <c r="M9" s="214"/>
    </row>
    <row r="10" spans="1:13" ht="69.599999999999994" x14ac:dyDescent="0.35">
      <c r="A10" s="236" t="s">
        <v>140</v>
      </c>
      <c r="B10" s="238" t="s">
        <v>151</v>
      </c>
      <c r="C10" s="214"/>
      <c r="F10" s="214"/>
      <c r="G10" s="214"/>
      <c r="H10" s="214"/>
      <c r="I10" s="214"/>
      <c r="J10" s="214"/>
      <c r="K10" s="214"/>
      <c r="L10" s="214"/>
      <c r="M10" s="214"/>
    </row>
    <row r="11" spans="1:13" ht="69.599999999999994" x14ac:dyDescent="0.35">
      <c r="A11" s="244" t="s">
        <v>13</v>
      </c>
      <c r="B11" s="238" t="s">
        <v>152</v>
      </c>
      <c r="C11" s="214"/>
      <c r="F11" s="239"/>
      <c r="G11" s="214"/>
      <c r="H11" s="83"/>
      <c r="I11" s="214"/>
      <c r="J11" s="214"/>
      <c r="K11" s="214"/>
      <c r="L11" s="214"/>
      <c r="M11" s="214"/>
    </row>
    <row r="12" spans="1:13" ht="69.599999999999994" x14ac:dyDescent="0.35">
      <c r="A12" s="236" t="s">
        <v>141</v>
      </c>
      <c r="B12" s="238" t="s">
        <v>153</v>
      </c>
      <c r="C12" s="214"/>
      <c r="F12" s="214"/>
      <c r="G12" s="214"/>
      <c r="H12" s="214"/>
      <c r="I12" s="214"/>
      <c r="J12" s="214"/>
      <c r="K12" s="214"/>
      <c r="L12" s="214"/>
      <c r="M12" s="214"/>
    </row>
    <row r="13" spans="1:13" ht="139.19999999999999" x14ac:dyDescent="0.35">
      <c r="A13" s="236" t="s">
        <v>158</v>
      </c>
      <c r="B13" s="238" t="s">
        <v>159</v>
      </c>
      <c r="C13" s="214"/>
      <c r="F13" s="214"/>
      <c r="G13" s="214"/>
      <c r="H13" s="214"/>
      <c r="I13" s="214"/>
      <c r="J13" s="214"/>
      <c r="K13" s="214"/>
      <c r="L13" s="214"/>
      <c r="M13" s="214"/>
    </row>
    <row r="14" spans="1:13" ht="17.399999999999999" x14ac:dyDescent="0.35">
      <c r="A14" s="236"/>
      <c r="B14" s="237"/>
      <c r="C14" s="214"/>
      <c r="F14" s="214"/>
      <c r="G14" s="214"/>
      <c r="H14" s="214"/>
      <c r="I14" s="214"/>
      <c r="J14" s="214"/>
      <c r="K14" s="214"/>
      <c r="L14" s="214"/>
      <c r="M14" s="214"/>
    </row>
    <row r="15" spans="1:13" ht="17.399999999999999" x14ac:dyDescent="0.35">
      <c r="A15" s="236"/>
      <c r="B15" s="237"/>
      <c r="C15" s="214"/>
      <c r="F15" s="214"/>
      <c r="G15" s="214"/>
      <c r="H15" s="214"/>
      <c r="I15" s="214"/>
      <c r="J15" s="214"/>
      <c r="K15" s="214"/>
      <c r="L15" s="214"/>
      <c r="M15" s="214"/>
    </row>
    <row r="16" spans="1:13" ht="17.399999999999999" x14ac:dyDescent="0.35">
      <c r="A16" s="236"/>
      <c r="B16" s="237"/>
      <c r="C16" s="214"/>
      <c r="F16" s="214"/>
      <c r="G16" s="214"/>
      <c r="H16" s="214"/>
      <c r="I16" s="214"/>
      <c r="J16" s="214"/>
      <c r="K16" s="214"/>
      <c r="L16" s="214"/>
      <c r="M16" s="214"/>
    </row>
    <row r="17" spans="1:13" ht="17.399999999999999" x14ac:dyDescent="0.35">
      <c r="A17" s="236"/>
      <c r="B17" s="237"/>
      <c r="C17" s="214"/>
      <c r="F17" s="214"/>
      <c r="G17" s="214"/>
      <c r="H17" s="214"/>
      <c r="I17" s="214"/>
      <c r="J17" s="214"/>
      <c r="K17" s="214"/>
      <c r="L17" s="214"/>
      <c r="M17" s="214"/>
    </row>
    <row r="18" spans="1:13" ht="17.399999999999999" x14ac:dyDescent="0.35">
      <c r="A18" s="236"/>
      <c r="B18" s="237"/>
      <c r="C18" s="214"/>
      <c r="F18" s="214"/>
      <c r="G18" s="214"/>
      <c r="H18" s="214"/>
      <c r="I18" s="214"/>
      <c r="J18" s="214"/>
      <c r="K18" s="214"/>
      <c r="L18" s="214"/>
      <c r="M18" s="214"/>
    </row>
    <row r="19" spans="1:13" ht="17.399999999999999" x14ac:dyDescent="0.35">
      <c r="A19" s="236"/>
      <c r="B19" s="237"/>
      <c r="C19" s="214"/>
      <c r="F19" s="214"/>
      <c r="G19" s="214"/>
      <c r="H19" s="214"/>
      <c r="I19" s="214"/>
      <c r="J19" s="214"/>
      <c r="K19" s="214"/>
      <c r="L19" s="214"/>
      <c r="M19" s="214"/>
    </row>
    <row r="20" spans="1:13" ht="17.399999999999999" x14ac:dyDescent="0.35">
      <c r="A20" s="236"/>
      <c r="B20" s="237"/>
      <c r="C20" s="214"/>
      <c r="F20" s="214"/>
      <c r="G20" s="214"/>
      <c r="H20" s="214"/>
      <c r="I20" s="214"/>
      <c r="J20" s="214"/>
      <c r="K20" s="214"/>
      <c r="L20" s="214"/>
      <c r="M20" s="214"/>
    </row>
    <row r="21" spans="1:13" ht="17.399999999999999" x14ac:dyDescent="0.35">
      <c r="A21" s="236"/>
      <c r="B21" s="237"/>
      <c r="C21" s="214"/>
      <c r="F21" s="214"/>
      <c r="G21" s="214"/>
      <c r="H21" s="214"/>
      <c r="I21" s="214"/>
      <c r="J21" s="214"/>
      <c r="K21" s="214"/>
      <c r="L21" s="214"/>
      <c r="M21" s="214"/>
    </row>
    <row r="22" spans="1:13" ht="17.399999999999999" x14ac:dyDescent="0.35">
      <c r="A22" s="236"/>
      <c r="B22" s="237"/>
      <c r="C22" s="214"/>
      <c r="F22" s="214"/>
      <c r="G22" s="214"/>
      <c r="H22" s="214"/>
      <c r="I22" s="214"/>
      <c r="J22" s="214"/>
      <c r="K22" s="214"/>
      <c r="L22" s="214"/>
      <c r="M22" s="214"/>
    </row>
    <row r="23" spans="1:13" ht="17.399999999999999" x14ac:dyDescent="0.35">
      <c r="A23" s="236"/>
      <c r="B23" s="237"/>
      <c r="C23" s="214"/>
      <c r="F23" s="214"/>
      <c r="G23" s="214"/>
      <c r="H23" s="214"/>
      <c r="I23" s="214"/>
      <c r="J23" s="214"/>
      <c r="K23" s="214"/>
      <c r="L23" s="214"/>
      <c r="M23" s="214"/>
    </row>
    <row r="24" spans="1:13" ht="17.399999999999999" x14ac:dyDescent="0.35">
      <c r="A24" s="236"/>
      <c r="B24" s="237"/>
      <c r="C24" s="214"/>
      <c r="F24" s="214"/>
      <c r="G24" s="214"/>
      <c r="H24" s="214"/>
      <c r="I24" s="214"/>
      <c r="J24" s="214"/>
      <c r="K24" s="214"/>
      <c r="L24" s="214"/>
      <c r="M24" s="214"/>
    </row>
    <row r="25" spans="1:13" ht="17.399999999999999" x14ac:dyDescent="0.35">
      <c r="A25" s="236"/>
      <c r="B25" s="237"/>
      <c r="C25" s="214"/>
      <c r="F25" s="214"/>
      <c r="G25" s="214"/>
      <c r="H25" s="214"/>
      <c r="I25" s="214"/>
      <c r="J25" s="214"/>
      <c r="K25" s="214"/>
      <c r="L25" s="214"/>
      <c r="M25" s="214"/>
    </row>
    <row r="26" spans="1:13" ht="17.399999999999999" x14ac:dyDescent="0.35">
      <c r="A26" s="236"/>
      <c r="B26" s="237"/>
      <c r="C26" s="214"/>
      <c r="F26" s="214"/>
      <c r="G26" s="214"/>
      <c r="H26" s="214"/>
      <c r="I26" s="214"/>
      <c r="J26" s="214"/>
      <c r="K26" s="214"/>
      <c r="L26" s="214"/>
      <c r="M26" s="214"/>
    </row>
    <row r="27" spans="1:13" ht="17.399999999999999" x14ac:dyDescent="0.35">
      <c r="A27" s="236"/>
      <c r="B27" s="237"/>
      <c r="C27" s="214"/>
      <c r="F27" s="214"/>
      <c r="G27" s="214"/>
      <c r="H27" s="214"/>
      <c r="I27" s="214"/>
      <c r="J27" s="214"/>
      <c r="K27" s="214"/>
      <c r="L27" s="214"/>
      <c r="M27" s="214"/>
    </row>
    <row r="28" spans="1:13" ht="17.399999999999999" x14ac:dyDescent="0.35">
      <c r="A28" s="236"/>
      <c r="B28" s="237"/>
      <c r="C28" s="214"/>
      <c r="F28" s="214"/>
      <c r="G28" s="214"/>
      <c r="H28" s="214"/>
      <c r="I28" s="214"/>
      <c r="J28" s="214"/>
      <c r="K28" s="214"/>
      <c r="L28" s="214"/>
      <c r="M28" s="214"/>
    </row>
    <row r="29" spans="1:13" ht="17.399999999999999" x14ac:dyDescent="0.35">
      <c r="A29" s="236"/>
      <c r="B29" s="237"/>
      <c r="C29" s="214"/>
      <c r="F29" s="214"/>
      <c r="G29" s="214"/>
      <c r="H29" s="214"/>
      <c r="I29" s="214"/>
      <c r="J29" s="214"/>
      <c r="K29" s="214"/>
      <c r="L29" s="214"/>
      <c r="M29" s="214"/>
    </row>
    <row r="30" spans="1:13" ht="17.399999999999999" x14ac:dyDescent="0.35">
      <c r="A30" s="236"/>
      <c r="B30" s="237"/>
      <c r="C30" s="214"/>
      <c r="F30" s="214"/>
      <c r="G30" s="214"/>
      <c r="H30" s="214"/>
      <c r="I30" s="214"/>
      <c r="J30" s="214"/>
      <c r="K30" s="214"/>
      <c r="L30" s="214"/>
      <c r="M30" s="214"/>
    </row>
    <row r="31" spans="1:13" ht="17.399999999999999" x14ac:dyDescent="0.35">
      <c r="A31" s="236"/>
      <c r="B31" s="237"/>
      <c r="C31" s="214"/>
      <c r="F31" s="214"/>
      <c r="G31" s="214"/>
      <c r="H31" s="214"/>
      <c r="I31" s="214"/>
      <c r="J31" s="214"/>
      <c r="K31" s="214"/>
      <c r="L31" s="214"/>
      <c r="M31" s="214"/>
    </row>
    <row r="32" spans="1:13" ht="17.399999999999999" x14ac:dyDescent="0.35">
      <c r="A32" s="236"/>
      <c r="B32" s="237"/>
      <c r="C32" s="214"/>
      <c r="F32" s="214"/>
      <c r="G32" s="214"/>
      <c r="H32" s="214"/>
      <c r="I32" s="214"/>
      <c r="J32" s="214"/>
      <c r="K32" s="214"/>
      <c r="L32" s="214"/>
      <c r="M32" s="214"/>
    </row>
    <row r="33" spans="1:13" ht="17.399999999999999" x14ac:dyDescent="0.35">
      <c r="A33" s="236"/>
      <c r="B33" s="237"/>
      <c r="C33" s="214"/>
      <c r="F33" s="214"/>
      <c r="G33" s="214"/>
      <c r="H33" s="214"/>
      <c r="I33" s="214"/>
      <c r="J33" s="214"/>
      <c r="K33" s="214"/>
      <c r="L33" s="214"/>
      <c r="M33" s="214"/>
    </row>
    <row r="34" spans="1:13" ht="17.399999999999999" x14ac:dyDescent="0.35">
      <c r="A34" s="236"/>
      <c r="B34" s="237"/>
      <c r="C34" s="214"/>
      <c r="F34" s="214"/>
      <c r="G34" s="214"/>
      <c r="H34" s="214"/>
      <c r="I34" s="214"/>
      <c r="J34" s="214"/>
      <c r="K34" s="214"/>
      <c r="L34" s="214"/>
      <c r="M34" s="214"/>
    </row>
    <row r="35" spans="1:13" ht="17.399999999999999" x14ac:dyDescent="0.35">
      <c r="A35" s="236"/>
      <c r="B35" s="237"/>
      <c r="C35" s="214"/>
      <c r="F35" s="214"/>
      <c r="G35" s="214"/>
      <c r="H35" s="214"/>
      <c r="I35" s="214"/>
      <c r="J35" s="214"/>
      <c r="K35" s="214"/>
      <c r="L35" s="214"/>
      <c r="M35" s="214"/>
    </row>
    <row r="36" spans="1:13" ht="17.399999999999999" x14ac:dyDescent="0.35">
      <c r="A36" s="236"/>
      <c r="B36" s="237"/>
      <c r="C36" s="214"/>
      <c r="F36" s="214"/>
      <c r="G36" s="214"/>
      <c r="H36" s="214"/>
      <c r="I36" s="214"/>
      <c r="J36" s="214"/>
      <c r="K36" s="214"/>
      <c r="L36" s="214"/>
      <c r="M36" s="214"/>
    </row>
    <row r="37" spans="1:13" ht="17.399999999999999" x14ac:dyDescent="0.35">
      <c r="A37" s="236"/>
      <c r="B37" s="237"/>
      <c r="C37" s="214"/>
      <c r="F37" s="214"/>
      <c r="G37" s="214"/>
      <c r="H37" s="214"/>
      <c r="I37" s="214"/>
      <c r="J37" s="214"/>
      <c r="K37" s="214"/>
      <c r="L37" s="214"/>
      <c r="M37" s="214"/>
    </row>
    <row r="38" spans="1:13" ht="17.399999999999999" x14ac:dyDescent="0.35">
      <c r="A38" s="236"/>
      <c r="B38" s="237"/>
      <c r="C38" s="214"/>
      <c r="F38" s="214"/>
      <c r="G38" s="214"/>
      <c r="H38" s="214"/>
      <c r="I38" s="214"/>
      <c r="J38" s="214"/>
      <c r="K38" s="214"/>
      <c r="L38" s="214"/>
      <c r="M38" s="214"/>
    </row>
    <row r="39" spans="1:13" ht="17.399999999999999" x14ac:dyDescent="0.35">
      <c r="A39" s="236"/>
      <c r="B39" s="237"/>
      <c r="C39" s="214"/>
      <c r="F39" s="214"/>
      <c r="G39" s="214"/>
      <c r="H39" s="214"/>
      <c r="I39" s="214"/>
      <c r="J39" s="214"/>
      <c r="K39" s="214"/>
      <c r="L39" s="214"/>
      <c r="M39" s="214"/>
    </row>
    <row r="40" spans="1:13" ht="17.399999999999999" x14ac:dyDescent="0.35">
      <c r="A40" s="236"/>
      <c r="B40" s="237"/>
      <c r="C40" s="214"/>
      <c r="F40" s="214"/>
      <c r="G40" s="214"/>
      <c r="H40" s="214"/>
      <c r="I40" s="214"/>
      <c r="J40" s="214"/>
      <c r="K40" s="214"/>
      <c r="L40" s="214"/>
      <c r="M40" s="214"/>
    </row>
    <row r="41" spans="1:13" ht="17.399999999999999" x14ac:dyDescent="0.35">
      <c r="A41" s="236"/>
      <c r="B41" s="237"/>
      <c r="C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3">
      <c r="C42" s="214"/>
      <c r="F42" s="214"/>
      <c r="G42" s="214"/>
      <c r="H42" s="214"/>
      <c r="I42" s="214"/>
      <c r="J42" s="214"/>
      <c r="K42" s="214"/>
      <c r="L42" s="214"/>
      <c r="M42" s="214"/>
    </row>
    <row r="43" spans="1:13" x14ac:dyDescent="0.3">
      <c r="C43" s="214"/>
      <c r="F43" s="214"/>
      <c r="G43" s="214"/>
      <c r="H43" s="214"/>
      <c r="I43" s="214"/>
      <c r="J43" s="214"/>
      <c r="K43" s="214"/>
      <c r="L43" s="214"/>
      <c r="M43" s="214"/>
    </row>
    <row r="44" spans="1:13" x14ac:dyDescent="0.3">
      <c r="C44" s="214"/>
      <c r="F44" s="214"/>
      <c r="G44" s="214"/>
      <c r="H44" s="214"/>
      <c r="I44" s="214"/>
      <c r="J44" s="214"/>
      <c r="K44" s="214"/>
      <c r="L44" s="214"/>
      <c r="M44" s="214"/>
    </row>
    <row r="45" spans="1:13" x14ac:dyDescent="0.3">
      <c r="C45" s="214"/>
      <c r="F45" s="214"/>
      <c r="G45" s="214"/>
      <c r="H45" s="214"/>
      <c r="I45" s="214"/>
      <c r="J45" s="214"/>
      <c r="K45" s="214"/>
      <c r="L45" s="214"/>
      <c r="M45" s="214"/>
    </row>
    <row r="46" spans="1:13" x14ac:dyDescent="0.3">
      <c r="C46" s="214"/>
      <c r="F46" s="214"/>
      <c r="G46" s="214"/>
      <c r="H46" s="214"/>
      <c r="I46" s="214"/>
      <c r="J46" s="214"/>
      <c r="K46" s="214"/>
      <c r="L46" s="214"/>
      <c r="M46" s="214"/>
    </row>
    <row r="47" spans="1:13" x14ac:dyDescent="0.3">
      <c r="C47" s="214"/>
      <c r="F47" s="214"/>
      <c r="G47" s="214"/>
      <c r="H47" s="214"/>
      <c r="I47" s="214"/>
      <c r="J47" s="214"/>
      <c r="K47" s="214"/>
      <c r="L47" s="214"/>
      <c r="M47" s="214"/>
    </row>
    <row r="48" spans="1:13" x14ac:dyDescent="0.3">
      <c r="C48" s="214"/>
      <c r="F48" s="214"/>
      <c r="G48" s="214"/>
      <c r="H48" s="214"/>
      <c r="I48" s="214"/>
      <c r="J48" s="214"/>
      <c r="K48" s="214"/>
      <c r="L48" s="214"/>
      <c r="M48" s="214"/>
    </row>
    <row r="49" spans="3:13" x14ac:dyDescent="0.3">
      <c r="C49" s="214"/>
      <c r="F49" s="214"/>
      <c r="G49" s="214"/>
      <c r="H49" s="214"/>
      <c r="I49" s="214"/>
      <c r="J49" s="214"/>
      <c r="K49" s="214"/>
      <c r="L49" s="214"/>
      <c r="M49" s="214"/>
    </row>
    <row r="50" spans="3:13" x14ac:dyDescent="0.3">
      <c r="C50" s="214"/>
      <c r="F50" s="214"/>
      <c r="G50" s="214"/>
      <c r="H50" s="214"/>
      <c r="I50" s="214"/>
      <c r="J50" s="214"/>
      <c r="K50" s="214"/>
      <c r="L50" s="214"/>
      <c r="M50" s="214"/>
    </row>
    <row r="51" spans="3:13" x14ac:dyDescent="0.3">
      <c r="C51" s="214"/>
      <c r="F51" s="214"/>
      <c r="G51" s="214"/>
      <c r="H51" s="214"/>
      <c r="I51" s="214"/>
      <c r="J51" s="214"/>
      <c r="K51" s="214"/>
      <c r="L51" s="214"/>
      <c r="M51" s="214"/>
    </row>
    <row r="52" spans="3:13" x14ac:dyDescent="0.3">
      <c r="C52" s="214"/>
      <c r="F52" s="214"/>
      <c r="G52" s="214"/>
      <c r="H52" s="214"/>
      <c r="I52" s="214"/>
      <c r="J52" s="214"/>
      <c r="K52" s="214"/>
      <c r="L52" s="214"/>
      <c r="M52" s="214"/>
    </row>
    <row r="53" spans="3:13" x14ac:dyDescent="0.3">
      <c r="C53" s="214"/>
      <c r="F53" s="214"/>
      <c r="G53" s="214"/>
      <c r="H53" s="214"/>
      <c r="I53" s="214"/>
      <c r="J53" s="214"/>
      <c r="K53" s="214"/>
      <c r="L53" s="214"/>
      <c r="M53" s="214"/>
    </row>
    <row r="54" spans="3:13" x14ac:dyDescent="0.3">
      <c r="C54" s="214"/>
      <c r="F54" s="214"/>
      <c r="G54" s="214"/>
      <c r="H54" s="214"/>
      <c r="I54" s="214"/>
      <c r="J54" s="214"/>
      <c r="K54" s="214"/>
      <c r="L54" s="214"/>
      <c r="M54" s="214"/>
    </row>
    <row r="55" spans="3:13" x14ac:dyDescent="0.3">
      <c r="C55" s="214"/>
      <c r="F55" s="214"/>
      <c r="G55" s="214"/>
      <c r="H55" s="214"/>
      <c r="I55" s="214"/>
      <c r="J55" s="214"/>
      <c r="K55" s="214"/>
      <c r="L55" s="214"/>
      <c r="M55" s="214"/>
    </row>
    <row r="56" spans="3:13" x14ac:dyDescent="0.3">
      <c r="C56" s="214"/>
      <c r="F56" s="214"/>
      <c r="G56" s="214"/>
      <c r="H56" s="214"/>
      <c r="I56" s="214"/>
      <c r="J56" s="214"/>
      <c r="K56" s="214"/>
      <c r="L56" s="214"/>
      <c r="M56" s="214"/>
    </row>
    <row r="57" spans="3:13" x14ac:dyDescent="0.3">
      <c r="C57" s="214"/>
      <c r="F57" s="214"/>
      <c r="G57" s="214"/>
      <c r="H57" s="214"/>
      <c r="I57" s="214"/>
      <c r="J57" s="214"/>
      <c r="K57" s="214"/>
      <c r="L57" s="214"/>
      <c r="M57" s="214"/>
    </row>
    <row r="58" spans="3:13" x14ac:dyDescent="0.3">
      <c r="C58" s="214"/>
      <c r="F58" s="214"/>
      <c r="G58" s="214"/>
      <c r="H58" s="214"/>
      <c r="I58" s="214"/>
      <c r="J58" s="214"/>
      <c r="K58" s="214"/>
      <c r="L58" s="214"/>
      <c r="M58" s="214"/>
    </row>
    <row r="59" spans="3:13" x14ac:dyDescent="0.3">
      <c r="C59" s="214"/>
      <c r="F59" s="214"/>
      <c r="G59" s="214"/>
      <c r="H59" s="214"/>
      <c r="I59" s="214"/>
      <c r="J59" s="214"/>
      <c r="K59" s="214"/>
      <c r="L59" s="214"/>
      <c r="M59" s="214"/>
    </row>
    <row r="60" spans="3:13" x14ac:dyDescent="0.3">
      <c r="C60" s="214"/>
      <c r="F60" s="214"/>
      <c r="G60" s="214"/>
      <c r="H60" s="214"/>
      <c r="I60" s="214"/>
      <c r="J60" s="214"/>
      <c r="K60" s="214"/>
      <c r="L60" s="214"/>
      <c r="M60" s="214"/>
    </row>
    <row r="61" spans="3:13" x14ac:dyDescent="0.3">
      <c r="C61" s="214"/>
      <c r="F61" s="214"/>
      <c r="G61" s="214"/>
      <c r="H61" s="214"/>
      <c r="I61" s="214"/>
      <c r="J61" s="214"/>
      <c r="K61" s="214"/>
      <c r="L61" s="214"/>
      <c r="M61" s="214"/>
    </row>
    <row r="62" spans="3:13" x14ac:dyDescent="0.3">
      <c r="C62" s="214"/>
      <c r="F62" s="214"/>
      <c r="G62" s="214"/>
      <c r="H62" s="214"/>
      <c r="I62" s="214"/>
      <c r="J62" s="214"/>
      <c r="K62" s="214"/>
      <c r="L62" s="214"/>
      <c r="M62" s="214"/>
    </row>
    <row r="63" spans="3:13" x14ac:dyDescent="0.3">
      <c r="C63" s="214"/>
      <c r="F63" s="214"/>
      <c r="G63" s="214"/>
      <c r="H63" s="214"/>
      <c r="I63" s="214"/>
      <c r="J63" s="214"/>
      <c r="K63" s="214"/>
      <c r="L63" s="214"/>
      <c r="M63" s="214"/>
    </row>
    <row r="64" spans="3:13" x14ac:dyDescent="0.3">
      <c r="C64" s="214"/>
      <c r="F64" s="214"/>
      <c r="G64" s="214"/>
      <c r="H64" s="214"/>
      <c r="I64" s="214"/>
      <c r="J64" s="214"/>
      <c r="K64" s="214"/>
      <c r="L64" s="214"/>
      <c r="M64" s="214"/>
    </row>
    <row r="65" spans="3:13" x14ac:dyDescent="0.3">
      <c r="C65" s="214"/>
      <c r="F65" s="214"/>
      <c r="G65" s="214"/>
      <c r="H65" s="214"/>
      <c r="I65" s="214"/>
      <c r="J65" s="214"/>
      <c r="K65" s="214"/>
      <c r="L65" s="214"/>
      <c r="M65" s="214"/>
    </row>
    <row r="66" spans="3:13" x14ac:dyDescent="0.3">
      <c r="C66" s="214"/>
      <c r="F66" s="214"/>
      <c r="G66" s="214"/>
      <c r="H66" s="214"/>
      <c r="I66" s="214"/>
      <c r="J66" s="214"/>
      <c r="K66" s="214"/>
      <c r="L66" s="214"/>
      <c r="M66" s="214"/>
    </row>
    <row r="67" spans="3:13" x14ac:dyDescent="0.3">
      <c r="C67" s="214"/>
      <c r="F67" s="214"/>
      <c r="G67" s="214"/>
      <c r="H67" s="214"/>
      <c r="I67" s="214"/>
      <c r="J67" s="214"/>
      <c r="K67" s="214"/>
      <c r="L67" s="214"/>
      <c r="M67" s="214"/>
    </row>
    <row r="68" spans="3:13" x14ac:dyDescent="0.3">
      <c r="C68" s="214"/>
      <c r="F68" s="214"/>
      <c r="G68" s="214"/>
      <c r="H68" s="214"/>
      <c r="I68" s="214"/>
      <c r="J68" s="214"/>
      <c r="K68" s="214"/>
      <c r="L68" s="214"/>
      <c r="M68" s="214"/>
    </row>
    <row r="69" spans="3:13" x14ac:dyDescent="0.3">
      <c r="C69" s="214"/>
      <c r="F69" s="214"/>
      <c r="G69" s="214"/>
      <c r="H69" s="214"/>
      <c r="I69" s="214"/>
      <c r="J69" s="214"/>
      <c r="K69" s="214"/>
      <c r="L69" s="214"/>
      <c r="M69" s="214"/>
    </row>
    <row r="70" spans="3:13" x14ac:dyDescent="0.3">
      <c r="C70" s="214"/>
      <c r="F70" s="214"/>
      <c r="G70" s="214"/>
      <c r="H70" s="214"/>
      <c r="I70" s="214"/>
      <c r="J70" s="214"/>
      <c r="K70" s="214"/>
      <c r="L70" s="214"/>
      <c r="M70" s="214"/>
    </row>
    <row r="71" spans="3:13" x14ac:dyDescent="0.3">
      <c r="C71" s="214"/>
      <c r="F71" s="214"/>
      <c r="G71" s="214"/>
      <c r="H71" s="214"/>
      <c r="I71" s="214"/>
      <c r="J71" s="214"/>
      <c r="K71" s="214"/>
      <c r="L71" s="214"/>
      <c r="M71" s="214"/>
    </row>
    <row r="72" spans="3:13" x14ac:dyDescent="0.3">
      <c r="C72" s="214"/>
      <c r="F72" s="214"/>
      <c r="G72" s="214"/>
      <c r="H72" s="214"/>
      <c r="I72" s="214"/>
      <c r="J72" s="214"/>
      <c r="K72" s="214"/>
      <c r="L72" s="214"/>
      <c r="M72" s="214"/>
    </row>
    <row r="73" spans="3:13" x14ac:dyDescent="0.3">
      <c r="C73" s="214"/>
      <c r="F73" s="214"/>
      <c r="G73" s="214"/>
      <c r="H73" s="214"/>
      <c r="I73" s="214"/>
      <c r="J73" s="214"/>
      <c r="K73" s="214"/>
      <c r="L73" s="214"/>
      <c r="M73" s="214"/>
    </row>
    <row r="74" spans="3:13" x14ac:dyDescent="0.3">
      <c r="C74" s="214"/>
      <c r="F74" s="214"/>
      <c r="G74" s="214"/>
      <c r="H74" s="214"/>
      <c r="I74" s="214"/>
      <c r="J74" s="214"/>
      <c r="K74" s="214"/>
      <c r="L74" s="214"/>
      <c r="M74" s="214"/>
    </row>
    <row r="75" spans="3:13" x14ac:dyDescent="0.3">
      <c r="C75" s="214"/>
      <c r="F75" s="214"/>
      <c r="G75" s="214"/>
      <c r="H75" s="214"/>
      <c r="I75" s="214"/>
      <c r="J75" s="214"/>
      <c r="K75" s="214"/>
      <c r="L75" s="214"/>
      <c r="M75" s="214"/>
    </row>
    <row r="76" spans="3:13" x14ac:dyDescent="0.3">
      <c r="C76" s="214"/>
      <c r="F76" s="214"/>
      <c r="G76" s="214"/>
      <c r="H76" s="214"/>
      <c r="I76" s="214"/>
      <c r="J76" s="214"/>
      <c r="K76" s="214"/>
      <c r="L76" s="214"/>
      <c r="M76" s="214"/>
    </row>
    <row r="77" spans="3:13" x14ac:dyDescent="0.3">
      <c r="C77" s="214"/>
      <c r="F77" s="214"/>
      <c r="G77" s="214"/>
      <c r="H77" s="214"/>
      <c r="I77" s="214"/>
      <c r="J77" s="214"/>
      <c r="K77" s="214"/>
      <c r="L77" s="214"/>
      <c r="M77" s="214"/>
    </row>
    <row r="78" spans="3:13" x14ac:dyDescent="0.3">
      <c r="C78" s="214"/>
      <c r="F78" s="214"/>
      <c r="G78" s="214"/>
      <c r="H78" s="214"/>
      <c r="I78" s="214"/>
      <c r="J78" s="214"/>
      <c r="K78" s="214"/>
      <c r="L78" s="214"/>
      <c r="M78" s="214"/>
    </row>
    <row r="79" spans="3:13" x14ac:dyDescent="0.3">
      <c r="C79" s="214"/>
      <c r="F79" s="214"/>
      <c r="G79" s="214"/>
      <c r="H79" s="214"/>
      <c r="I79" s="214"/>
      <c r="J79" s="214"/>
      <c r="K79" s="214"/>
      <c r="L79" s="214"/>
      <c r="M79" s="214"/>
    </row>
    <row r="80" spans="3:13" x14ac:dyDescent="0.3">
      <c r="C80" s="214"/>
      <c r="F80" s="214"/>
      <c r="G80" s="214"/>
      <c r="H80" s="214"/>
      <c r="I80" s="214"/>
      <c r="J80" s="214"/>
      <c r="K80" s="214"/>
      <c r="L80" s="214"/>
      <c r="M80" s="214"/>
    </row>
    <row r="81" spans="3:13" x14ac:dyDescent="0.3">
      <c r="C81" s="214"/>
      <c r="F81" s="214"/>
      <c r="G81" s="214"/>
      <c r="H81" s="214"/>
      <c r="I81" s="214"/>
      <c r="J81" s="214"/>
      <c r="K81" s="214"/>
      <c r="L81" s="214"/>
      <c r="M81" s="214"/>
    </row>
    <row r="82" spans="3:13" x14ac:dyDescent="0.3">
      <c r="C82" s="214"/>
      <c r="F82" s="214"/>
      <c r="G82" s="214"/>
      <c r="H82" s="214"/>
      <c r="I82" s="214"/>
      <c r="J82" s="214"/>
      <c r="K82" s="214"/>
      <c r="L82" s="214"/>
      <c r="M82" s="214"/>
    </row>
    <row r="83" spans="3:13" x14ac:dyDescent="0.3">
      <c r="C83" s="214"/>
      <c r="F83" s="214"/>
      <c r="G83" s="214"/>
      <c r="H83" s="214"/>
      <c r="I83" s="214"/>
      <c r="J83" s="214"/>
      <c r="K83" s="214"/>
      <c r="L83" s="214"/>
      <c r="M83" s="214"/>
    </row>
    <row r="84" spans="3:13" x14ac:dyDescent="0.3">
      <c r="C84" s="214"/>
      <c r="F84" s="214"/>
      <c r="G84" s="214"/>
      <c r="H84" s="214"/>
      <c r="I84" s="214"/>
      <c r="J84" s="214"/>
      <c r="K84" s="214"/>
      <c r="L84" s="214"/>
      <c r="M84" s="214"/>
    </row>
    <row r="85" spans="3:13" x14ac:dyDescent="0.3">
      <c r="C85" s="214"/>
      <c r="F85" s="214"/>
      <c r="G85" s="214"/>
      <c r="H85" s="214"/>
      <c r="I85" s="214"/>
      <c r="J85" s="214"/>
      <c r="K85" s="214"/>
      <c r="L85" s="214"/>
      <c r="M85" s="214"/>
    </row>
    <row r="86" spans="3:13" x14ac:dyDescent="0.3">
      <c r="C86" s="214"/>
      <c r="F86" s="214"/>
      <c r="G86" s="214"/>
      <c r="H86" s="214"/>
      <c r="I86" s="214"/>
      <c r="J86" s="214"/>
      <c r="K86" s="214"/>
      <c r="L86" s="214"/>
      <c r="M86" s="214"/>
    </row>
    <row r="87" spans="3:13" x14ac:dyDescent="0.3">
      <c r="C87" s="214"/>
      <c r="F87" s="214"/>
      <c r="G87" s="214"/>
      <c r="H87" s="214"/>
      <c r="I87" s="214"/>
      <c r="J87" s="214"/>
      <c r="K87" s="214"/>
      <c r="L87" s="214"/>
      <c r="M87" s="214"/>
    </row>
    <row r="88" spans="3:13" x14ac:dyDescent="0.3">
      <c r="C88" s="214"/>
      <c r="F88" s="214"/>
      <c r="G88" s="214"/>
      <c r="H88" s="214"/>
      <c r="I88" s="214"/>
      <c r="J88" s="214"/>
      <c r="K88" s="214"/>
      <c r="L88" s="214"/>
      <c r="M88" s="214"/>
    </row>
    <row r="89" spans="3:13" x14ac:dyDescent="0.3">
      <c r="C89" s="214"/>
      <c r="F89" s="214"/>
      <c r="G89" s="214"/>
      <c r="H89" s="214"/>
      <c r="I89" s="214"/>
      <c r="J89" s="214"/>
      <c r="K89" s="214"/>
      <c r="L89" s="214"/>
      <c r="M89" s="214"/>
    </row>
    <row r="90" spans="3:13" x14ac:dyDescent="0.3">
      <c r="C90" s="214"/>
      <c r="F90" s="214"/>
      <c r="G90" s="214"/>
      <c r="H90" s="214"/>
      <c r="I90" s="214"/>
      <c r="J90" s="214"/>
      <c r="K90" s="214"/>
      <c r="L90" s="214"/>
      <c r="M90" s="214"/>
    </row>
    <row r="91" spans="3:13" x14ac:dyDescent="0.3">
      <c r="C91" s="214"/>
      <c r="F91" s="214"/>
      <c r="G91" s="214"/>
      <c r="H91" s="214"/>
      <c r="I91" s="214"/>
      <c r="J91" s="214"/>
      <c r="K91" s="214"/>
      <c r="L91" s="214"/>
      <c r="M91" s="214"/>
    </row>
    <row r="92" spans="3:13" x14ac:dyDescent="0.3">
      <c r="C92" s="214"/>
      <c r="F92" s="214"/>
      <c r="G92" s="214"/>
      <c r="H92" s="214"/>
      <c r="I92" s="214"/>
      <c r="J92" s="214"/>
      <c r="K92" s="214"/>
      <c r="L92" s="214"/>
      <c r="M92" s="214"/>
    </row>
    <row r="93" spans="3:13" x14ac:dyDescent="0.3">
      <c r="C93" s="214"/>
      <c r="F93" s="214"/>
      <c r="G93" s="214"/>
      <c r="H93" s="214"/>
      <c r="I93" s="214"/>
      <c r="J93" s="214"/>
      <c r="K93" s="214"/>
      <c r="L93" s="214"/>
      <c r="M93" s="214"/>
    </row>
    <row r="94" spans="3:13" x14ac:dyDescent="0.3">
      <c r="C94" s="214"/>
      <c r="F94" s="214"/>
      <c r="G94" s="214"/>
      <c r="H94" s="214"/>
      <c r="I94" s="214"/>
      <c r="J94" s="214"/>
      <c r="K94" s="214"/>
      <c r="L94" s="214"/>
      <c r="M94" s="214"/>
    </row>
    <row r="95" spans="3:13" x14ac:dyDescent="0.3">
      <c r="C95" s="214"/>
      <c r="F95" s="214"/>
      <c r="G95" s="214"/>
      <c r="H95" s="214"/>
      <c r="I95" s="214"/>
      <c r="J95" s="214"/>
      <c r="K95" s="214"/>
      <c r="L95" s="214"/>
      <c r="M95" s="214"/>
    </row>
    <row r="96" spans="3:13" x14ac:dyDescent="0.3">
      <c r="C96" s="214"/>
      <c r="F96" s="214"/>
      <c r="G96" s="214"/>
      <c r="H96" s="214"/>
      <c r="I96" s="214"/>
      <c r="J96" s="214"/>
      <c r="K96" s="214"/>
      <c r="L96" s="214"/>
      <c r="M96" s="214"/>
    </row>
    <row r="97" spans="3:13" x14ac:dyDescent="0.3">
      <c r="C97" s="214"/>
      <c r="F97" s="214"/>
      <c r="G97" s="214"/>
      <c r="H97" s="214"/>
      <c r="I97" s="214"/>
      <c r="J97" s="214"/>
      <c r="K97" s="214"/>
      <c r="L97" s="214"/>
      <c r="M97" s="214"/>
    </row>
    <row r="98" spans="3:13" x14ac:dyDescent="0.3">
      <c r="C98" s="214"/>
      <c r="F98" s="214"/>
      <c r="G98" s="214"/>
      <c r="H98" s="214"/>
      <c r="I98" s="214"/>
      <c r="J98" s="214"/>
      <c r="K98" s="214"/>
      <c r="L98" s="214"/>
      <c r="M98" s="214"/>
    </row>
    <row r="99" spans="3:13" x14ac:dyDescent="0.3">
      <c r="C99" s="214"/>
      <c r="F99" s="214"/>
      <c r="G99" s="214"/>
      <c r="H99" s="214"/>
      <c r="I99" s="214"/>
      <c r="J99" s="214"/>
      <c r="K99" s="214"/>
      <c r="L99" s="214"/>
      <c r="M99" s="214"/>
    </row>
    <row r="100" spans="3:13" x14ac:dyDescent="0.3">
      <c r="C100" s="214"/>
      <c r="F100" s="214"/>
      <c r="G100" s="214"/>
      <c r="H100" s="214"/>
      <c r="I100" s="214"/>
      <c r="J100" s="214"/>
      <c r="K100" s="214"/>
      <c r="L100" s="214"/>
      <c r="M100" s="214"/>
    </row>
    <row r="101" spans="3:13" x14ac:dyDescent="0.3">
      <c r="C101" s="214"/>
      <c r="F101" s="214"/>
      <c r="G101" s="214"/>
      <c r="H101" s="214"/>
      <c r="I101" s="214"/>
      <c r="J101" s="214"/>
      <c r="K101" s="214"/>
      <c r="L101" s="214"/>
      <c r="M101" s="214"/>
    </row>
    <row r="102" spans="3:13" x14ac:dyDescent="0.3">
      <c r="C102" s="214"/>
      <c r="F102" s="214"/>
      <c r="G102" s="214"/>
      <c r="H102" s="214"/>
      <c r="I102" s="214"/>
      <c r="J102" s="214"/>
      <c r="K102" s="214"/>
      <c r="L102" s="214"/>
      <c r="M102" s="214"/>
    </row>
    <row r="103" spans="3:13" x14ac:dyDescent="0.3">
      <c r="C103" s="214"/>
      <c r="F103" s="214"/>
      <c r="G103" s="214"/>
      <c r="H103" s="214"/>
      <c r="I103" s="214"/>
      <c r="J103" s="214"/>
      <c r="K103" s="214"/>
      <c r="L103" s="214"/>
      <c r="M103" s="214"/>
    </row>
    <row r="104" spans="3:13" x14ac:dyDescent="0.3">
      <c r="C104" s="214"/>
      <c r="F104" s="214"/>
      <c r="G104" s="214"/>
      <c r="H104" s="214"/>
      <c r="I104" s="214"/>
      <c r="J104" s="214"/>
      <c r="K104" s="214"/>
      <c r="L104" s="214"/>
      <c r="M104" s="214"/>
    </row>
    <row r="105" spans="3:13" x14ac:dyDescent="0.3">
      <c r="C105" s="214"/>
      <c r="F105" s="214"/>
      <c r="G105" s="214"/>
      <c r="H105" s="214"/>
      <c r="I105" s="214"/>
      <c r="J105" s="214"/>
      <c r="K105" s="214"/>
      <c r="L105" s="214"/>
      <c r="M105" s="214"/>
    </row>
    <row r="106" spans="3:13" x14ac:dyDescent="0.3">
      <c r="C106" s="214"/>
      <c r="F106" s="214"/>
      <c r="G106" s="214"/>
      <c r="H106" s="214"/>
      <c r="I106" s="214"/>
      <c r="J106" s="214"/>
      <c r="K106" s="214"/>
      <c r="L106" s="214"/>
      <c r="M106" s="214"/>
    </row>
    <row r="107" spans="3:13" x14ac:dyDescent="0.3">
      <c r="C107" s="214"/>
      <c r="F107" s="214"/>
      <c r="G107" s="214"/>
      <c r="H107" s="214"/>
      <c r="I107" s="214"/>
      <c r="J107" s="214"/>
      <c r="K107" s="214"/>
      <c r="L107" s="214"/>
      <c r="M107" s="214"/>
    </row>
    <row r="108" spans="3:13" x14ac:dyDescent="0.3">
      <c r="C108" s="214"/>
      <c r="F108" s="214"/>
      <c r="G108" s="214"/>
      <c r="H108" s="214"/>
      <c r="I108" s="214"/>
      <c r="J108" s="214"/>
      <c r="K108" s="214"/>
      <c r="L108" s="214"/>
      <c r="M108" s="214"/>
    </row>
    <row r="109" spans="3:13" x14ac:dyDescent="0.3">
      <c r="C109" s="214"/>
      <c r="F109" s="214"/>
      <c r="G109" s="214"/>
      <c r="H109" s="214"/>
      <c r="I109" s="214"/>
      <c r="J109" s="214"/>
      <c r="K109" s="214"/>
      <c r="L109" s="214"/>
      <c r="M109" s="214"/>
    </row>
    <row r="110" spans="3:13" x14ac:dyDescent="0.3">
      <c r="C110" s="214"/>
      <c r="F110" s="214"/>
      <c r="G110" s="214"/>
      <c r="H110" s="214"/>
      <c r="I110" s="214"/>
      <c r="J110" s="214"/>
      <c r="K110" s="214"/>
      <c r="L110" s="214"/>
      <c r="M110" s="214"/>
    </row>
    <row r="111" spans="3:13" x14ac:dyDescent="0.3">
      <c r="C111" s="214"/>
      <c r="F111" s="214"/>
      <c r="G111" s="214"/>
      <c r="H111" s="214"/>
      <c r="I111" s="214"/>
      <c r="J111" s="214"/>
      <c r="K111" s="214"/>
      <c r="L111" s="214"/>
      <c r="M111" s="214"/>
    </row>
    <row r="112" spans="3:13" x14ac:dyDescent="0.3">
      <c r="C112" s="214"/>
      <c r="F112" s="214"/>
      <c r="G112" s="214"/>
      <c r="H112" s="214"/>
      <c r="I112" s="214"/>
      <c r="J112" s="214"/>
      <c r="K112" s="214"/>
      <c r="L112" s="214"/>
      <c r="M112" s="214"/>
    </row>
    <row r="113" spans="3:13" x14ac:dyDescent="0.3">
      <c r="C113" s="214"/>
      <c r="F113" s="214"/>
      <c r="G113" s="214"/>
      <c r="H113" s="214"/>
      <c r="I113" s="214"/>
      <c r="J113" s="214"/>
      <c r="K113" s="214"/>
      <c r="L113" s="214"/>
      <c r="M113" s="214"/>
    </row>
    <row r="114" spans="3:13" x14ac:dyDescent="0.3">
      <c r="C114" s="214"/>
      <c r="F114" s="214"/>
      <c r="G114" s="214"/>
      <c r="H114" s="214"/>
      <c r="I114" s="214"/>
      <c r="J114" s="214"/>
      <c r="K114" s="214"/>
      <c r="L114" s="214"/>
      <c r="M114" s="214"/>
    </row>
    <row r="115" spans="3:13" x14ac:dyDescent="0.3">
      <c r="C115" s="214"/>
      <c r="F115" s="214"/>
      <c r="G115" s="214"/>
      <c r="H115" s="214"/>
      <c r="I115" s="214"/>
      <c r="J115" s="214"/>
      <c r="K115" s="214"/>
      <c r="L115" s="214"/>
      <c r="M115" s="214"/>
    </row>
    <row r="116" spans="3:13" x14ac:dyDescent="0.3">
      <c r="C116" s="214"/>
      <c r="F116" s="214"/>
      <c r="G116" s="214"/>
      <c r="H116" s="214"/>
      <c r="I116" s="214"/>
      <c r="J116" s="214"/>
      <c r="K116" s="214"/>
      <c r="L116" s="214"/>
      <c r="M116" s="214"/>
    </row>
    <row r="117" spans="3:13" x14ac:dyDescent="0.3">
      <c r="C117" s="214"/>
      <c r="F117" s="214"/>
      <c r="G117" s="214"/>
      <c r="H117" s="214"/>
      <c r="I117" s="214"/>
      <c r="J117" s="214"/>
      <c r="K117" s="214"/>
      <c r="L117" s="214"/>
      <c r="M117" s="214"/>
    </row>
    <row r="118" spans="3:13" x14ac:dyDescent="0.3">
      <c r="C118" s="214"/>
      <c r="F118" s="214"/>
      <c r="G118" s="214"/>
      <c r="H118" s="214"/>
      <c r="I118" s="214"/>
      <c r="J118" s="214"/>
      <c r="K118" s="214"/>
      <c r="L118" s="214"/>
      <c r="M118" s="214"/>
    </row>
    <row r="119" spans="3:13" x14ac:dyDescent="0.3">
      <c r="C119" s="214"/>
      <c r="F119" s="214"/>
      <c r="G119" s="214"/>
      <c r="H119" s="214"/>
      <c r="I119" s="214"/>
      <c r="J119" s="214"/>
      <c r="K119" s="214"/>
      <c r="L119" s="214"/>
      <c r="M119" s="214"/>
    </row>
    <row r="120" spans="3:13" x14ac:dyDescent="0.3">
      <c r="C120" s="214"/>
      <c r="F120" s="214"/>
      <c r="G120" s="214"/>
      <c r="H120" s="214"/>
      <c r="I120" s="214"/>
      <c r="J120" s="214"/>
      <c r="K120" s="214"/>
      <c r="L120" s="214"/>
      <c r="M120" s="214"/>
    </row>
    <row r="121" spans="3:13" x14ac:dyDescent="0.3">
      <c r="C121" s="214"/>
      <c r="F121" s="214"/>
      <c r="G121" s="214"/>
      <c r="H121" s="214"/>
      <c r="I121" s="214"/>
      <c r="J121" s="214"/>
      <c r="K121" s="214"/>
      <c r="L121" s="214"/>
      <c r="M121" s="214"/>
    </row>
    <row r="122" spans="3:13" x14ac:dyDescent="0.3">
      <c r="C122" s="214"/>
      <c r="F122" s="214"/>
      <c r="G122" s="214"/>
      <c r="H122" s="214"/>
      <c r="I122" s="214"/>
      <c r="J122" s="214"/>
      <c r="K122" s="214"/>
      <c r="L122" s="214"/>
      <c r="M122" s="214"/>
    </row>
    <row r="123" spans="3:13" x14ac:dyDescent="0.3">
      <c r="C123" s="214"/>
      <c r="F123" s="214"/>
      <c r="G123" s="214"/>
      <c r="H123" s="214"/>
      <c r="I123" s="214"/>
      <c r="J123" s="214"/>
      <c r="K123" s="214"/>
      <c r="L123" s="214"/>
      <c r="M123" s="214"/>
    </row>
    <row r="124" spans="3:13" x14ac:dyDescent="0.3">
      <c r="C124" s="214"/>
      <c r="F124" s="214"/>
      <c r="G124" s="214"/>
      <c r="H124" s="214"/>
      <c r="I124" s="214"/>
      <c r="J124" s="214"/>
      <c r="K124" s="214"/>
      <c r="L124" s="214"/>
      <c r="M124" s="214"/>
    </row>
    <row r="125" spans="3:13" x14ac:dyDescent="0.3">
      <c r="C125" s="214"/>
      <c r="F125" s="214"/>
      <c r="G125" s="214"/>
      <c r="H125" s="214"/>
      <c r="I125" s="214"/>
      <c r="J125" s="214"/>
      <c r="K125" s="214"/>
      <c r="L125" s="214"/>
      <c r="M125" s="214"/>
    </row>
    <row r="126" spans="3:13" x14ac:dyDescent="0.3">
      <c r="C126" s="214"/>
      <c r="F126" s="214"/>
      <c r="G126" s="214"/>
      <c r="H126" s="214"/>
      <c r="I126" s="214"/>
      <c r="J126" s="214"/>
      <c r="K126" s="214"/>
      <c r="L126" s="214"/>
      <c r="M126" s="214"/>
    </row>
    <row r="127" spans="3:13" x14ac:dyDescent="0.3">
      <c r="C127" s="214"/>
      <c r="F127" s="214"/>
      <c r="G127" s="214"/>
      <c r="H127" s="214"/>
      <c r="I127" s="214"/>
      <c r="J127" s="214"/>
      <c r="K127" s="214"/>
      <c r="L127" s="214"/>
      <c r="M127" s="214"/>
    </row>
    <row r="128" spans="3:13" x14ac:dyDescent="0.3">
      <c r="C128" s="214"/>
      <c r="F128" s="214"/>
      <c r="G128" s="214"/>
      <c r="H128" s="214"/>
      <c r="I128" s="214"/>
      <c r="J128" s="214"/>
      <c r="K128" s="214"/>
      <c r="L128" s="214"/>
      <c r="M128" s="214"/>
    </row>
    <row r="129" spans="3:13" x14ac:dyDescent="0.3">
      <c r="C129" s="214"/>
      <c r="F129" s="214"/>
      <c r="G129" s="214"/>
      <c r="H129" s="214"/>
      <c r="I129" s="214"/>
      <c r="J129" s="214"/>
      <c r="K129" s="214"/>
      <c r="L129" s="214"/>
      <c r="M129" s="214"/>
    </row>
    <row r="130" spans="3:13" x14ac:dyDescent="0.3">
      <c r="C130" s="214"/>
      <c r="F130" s="214"/>
      <c r="G130" s="214"/>
      <c r="H130" s="214"/>
      <c r="I130" s="214"/>
      <c r="J130" s="214"/>
      <c r="K130" s="214"/>
      <c r="L130" s="214"/>
      <c r="M130" s="214"/>
    </row>
    <row r="131" spans="3:13" x14ac:dyDescent="0.3">
      <c r="C131" s="214"/>
      <c r="F131" s="214"/>
      <c r="G131" s="214"/>
      <c r="H131" s="214"/>
      <c r="I131" s="214"/>
      <c r="J131" s="214"/>
      <c r="K131" s="214"/>
      <c r="L131" s="214"/>
      <c r="M131" s="214"/>
    </row>
    <row r="132" spans="3:13" x14ac:dyDescent="0.3">
      <c r="C132" s="214"/>
      <c r="F132" s="214"/>
      <c r="G132" s="214"/>
      <c r="H132" s="214"/>
      <c r="I132" s="214"/>
      <c r="J132" s="214"/>
      <c r="K132" s="214"/>
      <c r="L132" s="214"/>
      <c r="M132" s="214"/>
    </row>
    <row r="133" spans="3:13" x14ac:dyDescent="0.3">
      <c r="C133" s="214"/>
      <c r="F133" s="214"/>
      <c r="G133" s="214"/>
      <c r="H133" s="214"/>
      <c r="I133" s="214"/>
      <c r="J133" s="214"/>
      <c r="K133" s="214"/>
      <c r="L133" s="214"/>
      <c r="M133" s="214"/>
    </row>
    <row r="134" spans="3:13" x14ac:dyDescent="0.3">
      <c r="C134" s="214"/>
      <c r="F134" s="214"/>
      <c r="G134" s="214"/>
      <c r="H134" s="214"/>
      <c r="I134" s="214"/>
      <c r="J134" s="214"/>
      <c r="K134" s="214"/>
      <c r="L134" s="214"/>
      <c r="M134" s="214"/>
    </row>
    <row r="135" spans="3:13" x14ac:dyDescent="0.3">
      <c r="C135" s="214"/>
      <c r="F135" s="214"/>
      <c r="G135" s="214"/>
      <c r="H135" s="214"/>
      <c r="I135" s="214"/>
      <c r="J135" s="214"/>
      <c r="K135" s="214"/>
      <c r="L135" s="214"/>
      <c r="M135" s="214"/>
    </row>
    <row r="136" spans="3:13" x14ac:dyDescent="0.3">
      <c r="C136" s="214"/>
      <c r="F136" s="214"/>
      <c r="G136" s="214"/>
      <c r="H136" s="214"/>
      <c r="I136" s="214"/>
      <c r="J136" s="214"/>
      <c r="K136" s="214"/>
      <c r="L136" s="214"/>
      <c r="M136" s="214"/>
    </row>
    <row r="137" spans="3:13" x14ac:dyDescent="0.3">
      <c r="C137" s="214"/>
      <c r="F137" s="214"/>
      <c r="G137" s="214"/>
      <c r="H137" s="214"/>
      <c r="I137" s="214"/>
      <c r="J137" s="214"/>
      <c r="K137" s="214"/>
      <c r="L137" s="214"/>
      <c r="M137" s="214"/>
    </row>
    <row r="138" spans="3:13" x14ac:dyDescent="0.3">
      <c r="C138" s="214"/>
      <c r="F138" s="214"/>
      <c r="G138" s="214"/>
      <c r="H138" s="214"/>
      <c r="I138" s="214"/>
      <c r="J138" s="214"/>
      <c r="K138" s="214"/>
      <c r="L138" s="214"/>
      <c r="M138" s="214"/>
    </row>
    <row r="139" spans="3:13" x14ac:dyDescent="0.3">
      <c r="C139" s="214"/>
      <c r="F139" s="214"/>
      <c r="G139" s="214"/>
      <c r="H139" s="214"/>
      <c r="I139" s="214"/>
      <c r="J139" s="214"/>
      <c r="K139" s="214"/>
      <c r="L139" s="214"/>
      <c r="M139" s="214"/>
    </row>
    <row r="140" spans="3:13" x14ac:dyDescent="0.3">
      <c r="C140" s="214"/>
      <c r="F140" s="214"/>
      <c r="G140" s="214"/>
      <c r="H140" s="214"/>
      <c r="I140" s="214"/>
      <c r="J140" s="214"/>
      <c r="K140" s="214"/>
      <c r="L140" s="214"/>
      <c r="M140" s="214"/>
    </row>
    <row r="141" spans="3:13" x14ac:dyDescent="0.3">
      <c r="C141" s="214"/>
      <c r="F141" s="214"/>
      <c r="G141" s="214"/>
      <c r="H141" s="214"/>
      <c r="I141" s="214"/>
      <c r="J141" s="214"/>
      <c r="K141" s="214"/>
      <c r="L141" s="214"/>
      <c r="M141" s="214"/>
    </row>
    <row r="142" spans="3:13" x14ac:dyDescent="0.3">
      <c r="C142" s="214"/>
      <c r="F142" s="214"/>
      <c r="G142" s="214"/>
      <c r="H142" s="214"/>
      <c r="I142" s="214"/>
      <c r="J142" s="214"/>
      <c r="K142" s="214"/>
      <c r="L142" s="214"/>
      <c r="M142" s="214"/>
    </row>
    <row r="143" spans="3:13" x14ac:dyDescent="0.3">
      <c r="C143" s="214"/>
      <c r="F143" s="214"/>
      <c r="G143" s="214"/>
      <c r="H143" s="214"/>
      <c r="I143" s="214"/>
      <c r="J143" s="214"/>
      <c r="K143" s="214"/>
      <c r="L143" s="214"/>
      <c r="M143" s="214"/>
    </row>
    <row r="144" spans="3:13" x14ac:dyDescent="0.3">
      <c r="C144" s="214"/>
      <c r="F144" s="214"/>
      <c r="G144" s="214"/>
      <c r="H144" s="214"/>
      <c r="I144" s="214"/>
      <c r="J144" s="214"/>
      <c r="K144" s="214"/>
      <c r="L144" s="214"/>
      <c r="M144" s="214"/>
    </row>
    <row r="145" spans="3:13" x14ac:dyDescent="0.3">
      <c r="C145" s="214"/>
      <c r="F145" s="214"/>
      <c r="G145" s="214"/>
      <c r="H145" s="214"/>
      <c r="I145" s="214"/>
      <c r="J145" s="214"/>
      <c r="K145" s="214"/>
      <c r="L145" s="214"/>
      <c r="M145" s="214"/>
    </row>
    <row r="146" spans="3:13" x14ac:dyDescent="0.3">
      <c r="C146" s="214"/>
      <c r="F146" s="214"/>
      <c r="G146" s="214"/>
      <c r="H146" s="214"/>
      <c r="I146" s="214"/>
      <c r="J146" s="214"/>
      <c r="K146" s="214"/>
      <c r="L146" s="214"/>
      <c r="M146" s="214"/>
    </row>
    <row r="147" spans="3:13" x14ac:dyDescent="0.3">
      <c r="C147" s="214"/>
      <c r="F147" s="214"/>
      <c r="G147" s="214"/>
      <c r="H147" s="214"/>
      <c r="I147" s="214"/>
      <c r="J147" s="214"/>
      <c r="K147" s="214"/>
      <c r="L147" s="214"/>
      <c r="M147" s="214"/>
    </row>
    <row r="148" spans="3:13" x14ac:dyDescent="0.3">
      <c r="C148" s="214"/>
      <c r="F148" s="214"/>
      <c r="G148" s="214"/>
      <c r="H148" s="214"/>
      <c r="I148" s="214"/>
      <c r="J148" s="214"/>
      <c r="K148" s="214"/>
      <c r="L148" s="214"/>
      <c r="M148" s="214"/>
    </row>
    <row r="149" spans="3:13" x14ac:dyDescent="0.3">
      <c r="C149" s="214"/>
      <c r="F149" s="214"/>
      <c r="G149" s="214"/>
      <c r="H149" s="214"/>
      <c r="I149" s="214"/>
      <c r="J149" s="214"/>
      <c r="K149" s="214"/>
      <c r="L149" s="214"/>
      <c r="M149" s="214"/>
    </row>
    <row r="150" spans="3:13" x14ac:dyDescent="0.3">
      <c r="C150" s="214"/>
      <c r="F150" s="214"/>
      <c r="G150" s="214"/>
      <c r="H150" s="214"/>
      <c r="I150" s="214"/>
      <c r="J150" s="214"/>
      <c r="K150" s="214"/>
      <c r="L150" s="214"/>
      <c r="M150" s="214"/>
    </row>
    <row r="151" spans="3:13" x14ac:dyDescent="0.3">
      <c r="C151" s="214"/>
      <c r="F151" s="214"/>
      <c r="G151" s="214"/>
      <c r="H151" s="214"/>
      <c r="I151" s="214"/>
      <c r="J151" s="214"/>
      <c r="K151" s="214"/>
      <c r="L151" s="214"/>
      <c r="M151" s="214"/>
    </row>
    <row r="152" spans="3:13" x14ac:dyDescent="0.3">
      <c r="C152" s="214"/>
      <c r="F152" s="214"/>
      <c r="G152" s="214"/>
      <c r="H152" s="214"/>
      <c r="I152" s="214"/>
      <c r="J152" s="214"/>
      <c r="K152" s="214"/>
      <c r="L152" s="214"/>
      <c r="M152" s="214"/>
    </row>
    <row r="153" spans="3:13" x14ac:dyDescent="0.3">
      <c r="C153" s="214"/>
      <c r="F153" s="214"/>
      <c r="G153" s="214"/>
      <c r="H153" s="214"/>
      <c r="I153" s="214"/>
      <c r="J153" s="214"/>
      <c r="K153" s="214"/>
      <c r="L153" s="214"/>
      <c r="M153" s="214"/>
    </row>
    <row r="154" spans="3:13" x14ac:dyDescent="0.3">
      <c r="C154" s="214"/>
      <c r="F154" s="214"/>
      <c r="G154" s="214"/>
      <c r="H154" s="214"/>
      <c r="I154" s="214"/>
      <c r="J154" s="214"/>
      <c r="K154" s="214"/>
      <c r="L154" s="214"/>
      <c r="M154" s="214"/>
    </row>
    <row r="155" spans="3:13" x14ac:dyDescent="0.3">
      <c r="C155" s="214"/>
      <c r="F155" s="214"/>
      <c r="G155" s="214"/>
      <c r="H155" s="214"/>
      <c r="I155" s="214"/>
      <c r="J155" s="214"/>
      <c r="K155" s="214"/>
      <c r="L155" s="214"/>
      <c r="M155" s="214"/>
    </row>
    <row r="156" spans="3:13" x14ac:dyDescent="0.3">
      <c r="C156" s="214"/>
      <c r="F156" s="214"/>
      <c r="G156" s="214"/>
      <c r="H156" s="214"/>
      <c r="I156" s="214"/>
      <c r="J156" s="214"/>
      <c r="K156" s="214"/>
      <c r="L156" s="214"/>
      <c r="M156" s="214"/>
    </row>
    <row r="157" spans="3:13" x14ac:dyDescent="0.3">
      <c r="C157" s="214"/>
      <c r="F157" s="214"/>
      <c r="G157" s="214"/>
      <c r="H157" s="214"/>
      <c r="I157" s="214"/>
      <c r="J157" s="214"/>
      <c r="K157" s="214"/>
      <c r="L157" s="214"/>
      <c r="M157" s="214"/>
    </row>
    <row r="158" spans="3:13" x14ac:dyDescent="0.3">
      <c r="C158" s="214"/>
      <c r="F158" s="214"/>
      <c r="G158" s="214"/>
      <c r="H158" s="214"/>
      <c r="I158" s="214"/>
      <c r="J158" s="214"/>
      <c r="K158" s="214"/>
      <c r="L158" s="214"/>
      <c r="M158" s="214"/>
    </row>
    <row r="159" spans="3:13" x14ac:dyDescent="0.3">
      <c r="C159" s="214"/>
      <c r="F159" s="214"/>
      <c r="G159" s="214"/>
      <c r="H159" s="214"/>
      <c r="I159" s="214"/>
      <c r="J159" s="214"/>
      <c r="K159" s="214"/>
      <c r="L159" s="214"/>
      <c r="M159" s="214"/>
    </row>
    <row r="160" spans="3:13" x14ac:dyDescent="0.3">
      <c r="C160" s="214"/>
      <c r="F160" s="214"/>
      <c r="G160" s="214"/>
      <c r="H160" s="214"/>
      <c r="I160" s="214"/>
      <c r="J160" s="214"/>
      <c r="K160" s="214"/>
      <c r="L160" s="214"/>
      <c r="M160" s="214"/>
    </row>
    <row r="161" spans="3:13" x14ac:dyDescent="0.3">
      <c r="C161" s="214"/>
      <c r="F161" s="214"/>
      <c r="G161" s="214"/>
      <c r="H161" s="214"/>
      <c r="I161" s="214"/>
      <c r="J161" s="214"/>
      <c r="K161" s="214"/>
      <c r="L161" s="214"/>
      <c r="M161" s="214"/>
    </row>
    <row r="162" spans="3:13" x14ac:dyDescent="0.3">
      <c r="C162" s="214"/>
      <c r="F162" s="214"/>
      <c r="G162" s="214"/>
      <c r="H162" s="214"/>
      <c r="I162" s="214"/>
      <c r="J162" s="214"/>
      <c r="K162" s="214"/>
      <c r="L162" s="214"/>
      <c r="M162" s="214"/>
    </row>
    <row r="163" spans="3:13" x14ac:dyDescent="0.3">
      <c r="C163" s="214"/>
      <c r="F163" s="214"/>
      <c r="G163" s="214"/>
      <c r="H163" s="214"/>
      <c r="I163" s="214"/>
      <c r="J163" s="214"/>
      <c r="K163" s="214"/>
      <c r="L163" s="214"/>
      <c r="M163" s="214"/>
    </row>
    <row r="164" spans="3:13" x14ac:dyDescent="0.3">
      <c r="C164" s="214"/>
      <c r="F164" s="214"/>
      <c r="G164" s="214"/>
      <c r="H164" s="214"/>
      <c r="I164" s="214"/>
      <c r="J164" s="214"/>
      <c r="K164" s="214"/>
      <c r="L164" s="214"/>
      <c r="M164" s="214"/>
    </row>
    <row r="165" spans="3:13" x14ac:dyDescent="0.3">
      <c r="C165" s="214"/>
      <c r="F165" s="214"/>
      <c r="G165" s="214"/>
      <c r="H165" s="214"/>
      <c r="I165" s="214"/>
      <c r="J165" s="214"/>
      <c r="K165" s="214"/>
      <c r="L165" s="214"/>
      <c r="M165" s="214"/>
    </row>
    <row r="166" spans="3:13" x14ac:dyDescent="0.3">
      <c r="C166" s="214"/>
      <c r="F166" s="214"/>
      <c r="G166" s="214"/>
      <c r="H166" s="214"/>
      <c r="I166" s="214"/>
      <c r="J166" s="214"/>
      <c r="K166" s="214"/>
      <c r="L166" s="214"/>
      <c r="M166" s="214"/>
    </row>
    <row r="167" spans="3:13" x14ac:dyDescent="0.3">
      <c r="C167" s="214"/>
      <c r="F167" s="214"/>
      <c r="G167" s="214"/>
      <c r="H167" s="214"/>
      <c r="I167" s="214"/>
      <c r="J167" s="214"/>
      <c r="K167" s="214"/>
      <c r="L167" s="214"/>
      <c r="M167" s="214"/>
    </row>
    <row r="168" spans="3:13" x14ac:dyDescent="0.3">
      <c r="C168" s="214"/>
      <c r="F168" s="214"/>
      <c r="G168" s="214"/>
      <c r="H168" s="214"/>
      <c r="I168" s="214"/>
      <c r="J168" s="214"/>
      <c r="K168" s="214"/>
      <c r="L168" s="214"/>
      <c r="M168" s="214"/>
    </row>
    <row r="169" spans="3:13" x14ac:dyDescent="0.3">
      <c r="C169" s="214"/>
      <c r="F169" s="214"/>
      <c r="G169" s="214"/>
      <c r="H169" s="214"/>
      <c r="I169" s="214"/>
      <c r="J169" s="214"/>
      <c r="K169" s="214"/>
      <c r="L169" s="214"/>
      <c r="M169" s="214"/>
    </row>
    <row r="170" spans="3:13" x14ac:dyDescent="0.3">
      <c r="C170" s="214"/>
      <c r="F170" s="214"/>
      <c r="G170" s="214"/>
      <c r="H170" s="214"/>
      <c r="I170" s="214"/>
      <c r="J170" s="214"/>
      <c r="K170" s="214"/>
      <c r="L170" s="214"/>
      <c r="M170" s="214"/>
    </row>
    <row r="171" spans="3:13" x14ac:dyDescent="0.3">
      <c r="C171" s="214"/>
      <c r="F171" s="214"/>
      <c r="G171" s="214"/>
      <c r="H171" s="214"/>
      <c r="I171" s="214"/>
      <c r="J171" s="214"/>
      <c r="K171" s="214"/>
      <c r="L171" s="214"/>
      <c r="M171" s="214"/>
    </row>
    <row r="172" spans="3:13" x14ac:dyDescent="0.3">
      <c r="C172" s="214"/>
      <c r="F172" s="214"/>
      <c r="G172" s="214"/>
      <c r="H172" s="214"/>
      <c r="I172" s="214"/>
      <c r="J172" s="214"/>
      <c r="K172" s="214"/>
      <c r="L172" s="214"/>
      <c r="M172" s="214"/>
    </row>
    <row r="173" spans="3:13" x14ac:dyDescent="0.3">
      <c r="C173" s="214"/>
      <c r="F173" s="214"/>
      <c r="G173" s="214"/>
      <c r="H173" s="214"/>
      <c r="I173" s="214"/>
      <c r="J173" s="214"/>
      <c r="K173" s="214"/>
      <c r="L173" s="214"/>
      <c r="M173" s="214"/>
    </row>
    <row r="174" spans="3:13" x14ac:dyDescent="0.3">
      <c r="C174" s="214"/>
      <c r="F174" s="214"/>
      <c r="G174" s="214"/>
      <c r="H174" s="214"/>
      <c r="I174" s="214"/>
      <c r="J174" s="214"/>
      <c r="K174" s="214"/>
      <c r="L174" s="214"/>
      <c r="M174" s="214"/>
    </row>
    <row r="175" spans="3:13" x14ac:dyDescent="0.3">
      <c r="C175" s="214"/>
      <c r="F175" s="214"/>
      <c r="G175" s="214"/>
      <c r="H175" s="214"/>
      <c r="I175" s="214"/>
      <c r="J175" s="214"/>
      <c r="K175" s="214"/>
      <c r="L175" s="214"/>
      <c r="M175" s="214"/>
    </row>
    <row r="176" spans="3:13" x14ac:dyDescent="0.3">
      <c r="C176" s="214"/>
      <c r="F176" s="214"/>
      <c r="G176" s="214"/>
      <c r="H176" s="214"/>
      <c r="I176" s="214"/>
      <c r="J176" s="214"/>
      <c r="K176" s="214"/>
      <c r="L176" s="214"/>
      <c r="M176" s="214"/>
    </row>
    <row r="177" spans="3:13" x14ac:dyDescent="0.3">
      <c r="C177" s="214"/>
      <c r="F177" s="214"/>
      <c r="G177" s="214"/>
      <c r="H177" s="214"/>
      <c r="I177" s="214"/>
      <c r="J177" s="214"/>
      <c r="K177" s="214"/>
      <c r="L177" s="214"/>
      <c r="M177" s="214"/>
    </row>
    <row r="178" spans="3:13" x14ac:dyDescent="0.3">
      <c r="C178" s="214"/>
      <c r="F178" s="214"/>
      <c r="G178" s="214"/>
      <c r="H178" s="214"/>
      <c r="I178" s="214"/>
      <c r="J178" s="214"/>
      <c r="K178" s="214"/>
      <c r="L178" s="214"/>
      <c r="M178" s="214"/>
    </row>
    <row r="179" spans="3:13" x14ac:dyDescent="0.3">
      <c r="C179" s="214"/>
      <c r="F179" s="214"/>
      <c r="G179" s="214"/>
      <c r="H179" s="214"/>
      <c r="I179" s="214"/>
      <c r="J179" s="214"/>
      <c r="K179" s="214"/>
      <c r="L179" s="214"/>
      <c r="M179" s="214"/>
    </row>
    <row r="180" spans="3:13" x14ac:dyDescent="0.3">
      <c r="C180" s="214"/>
      <c r="F180" s="214"/>
      <c r="G180" s="214"/>
      <c r="H180" s="214"/>
      <c r="I180" s="214"/>
      <c r="J180" s="214"/>
      <c r="K180" s="214"/>
      <c r="L180" s="214"/>
      <c r="M180" s="214"/>
    </row>
    <row r="181" spans="3:13" x14ac:dyDescent="0.3">
      <c r="C181" s="214"/>
      <c r="F181" s="214"/>
      <c r="G181" s="214"/>
      <c r="H181" s="214"/>
      <c r="I181" s="214"/>
      <c r="J181" s="214"/>
      <c r="K181" s="214"/>
      <c r="L181" s="214"/>
      <c r="M181" s="214"/>
    </row>
    <row r="182" spans="3:13" x14ac:dyDescent="0.3">
      <c r="C182" s="214"/>
      <c r="F182" s="214"/>
      <c r="G182" s="214"/>
      <c r="H182" s="214"/>
      <c r="I182" s="214"/>
      <c r="J182" s="214"/>
      <c r="K182" s="214"/>
      <c r="L182" s="214"/>
      <c r="M182" s="214"/>
    </row>
    <row r="183" spans="3:13" x14ac:dyDescent="0.3">
      <c r="C183" s="214"/>
      <c r="F183" s="214"/>
      <c r="G183" s="214"/>
      <c r="H183" s="214"/>
      <c r="I183" s="214"/>
      <c r="J183" s="214"/>
      <c r="K183" s="214"/>
      <c r="L183" s="214"/>
      <c r="M183" s="214"/>
    </row>
    <row r="184" spans="3:13" x14ac:dyDescent="0.3">
      <c r="C184" s="214"/>
      <c r="F184" s="214"/>
      <c r="G184" s="214"/>
      <c r="H184" s="214"/>
      <c r="I184" s="214"/>
      <c r="J184" s="214"/>
      <c r="K184" s="214"/>
      <c r="L184" s="214"/>
      <c r="M184" s="214"/>
    </row>
    <row r="185" spans="3:13" x14ac:dyDescent="0.3">
      <c r="C185" s="214"/>
      <c r="F185" s="214"/>
      <c r="G185" s="214"/>
      <c r="H185" s="214"/>
      <c r="I185" s="214"/>
      <c r="J185" s="214"/>
      <c r="K185" s="214"/>
      <c r="L185" s="214"/>
      <c r="M185" s="214"/>
    </row>
    <row r="186" spans="3:13" x14ac:dyDescent="0.3">
      <c r="C186" s="214"/>
      <c r="F186" s="214"/>
      <c r="G186" s="214"/>
      <c r="H186" s="214"/>
      <c r="I186" s="214"/>
      <c r="J186" s="214"/>
      <c r="K186" s="214"/>
      <c r="L186" s="214"/>
      <c r="M186" s="214"/>
    </row>
    <row r="187" spans="3:13" x14ac:dyDescent="0.3">
      <c r="C187" s="214"/>
      <c r="F187" s="214"/>
      <c r="G187" s="214"/>
      <c r="H187" s="214"/>
      <c r="I187" s="214"/>
      <c r="J187" s="214"/>
      <c r="K187" s="214"/>
      <c r="L187" s="214"/>
      <c r="M187" s="214"/>
    </row>
    <row r="188" spans="3:13" x14ac:dyDescent="0.3">
      <c r="C188" s="214"/>
      <c r="F188" s="214"/>
      <c r="G188" s="214"/>
      <c r="H188" s="214"/>
      <c r="I188" s="214"/>
      <c r="J188" s="214"/>
      <c r="K188" s="214"/>
      <c r="L188" s="214"/>
      <c r="M188" s="214"/>
    </row>
    <row r="189" spans="3:13" x14ac:dyDescent="0.3">
      <c r="C189" s="214"/>
      <c r="F189" s="214"/>
      <c r="G189" s="214"/>
      <c r="H189" s="214"/>
      <c r="I189" s="214"/>
      <c r="J189" s="214"/>
      <c r="K189" s="214"/>
      <c r="L189" s="214"/>
      <c r="M189" s="214"/>
    </row>
    <row r="190" spans="3:13" x14ac:dyDescent="0.3">
      <c r="C190" s="214"/>
      <c r="F190" s="214"/>
      <c r="G190" s="214"/>
      <c r="H190" s="214"/>
      <c r="I190" s="214"/>
      <c r="J190" s="214"/>
      <c r="K190" s="214"/>
      <c r="L190" s="214"/>
      <c r="M190" s="214"/>
    </row>
    <row r="191" spans="3:13" x14ac:dyDescent="0.3">
      <c r="C191" s="214"/>
      <c r="F191" s="214"/>
      <c r="G191" s="214"/>
      <c r="H191" s="214"/>
      <c r="I191" s="214"/>
      <c r="J191" s="214"/>
      <c r="K191" s="214"/>
      <c r="L191" s="214"/>
      <c r="M191" s="214"/>
    </row>
    <row r="192" spans="3:13" x14ac:dyDescent="0.3">
      <c r="C192" s="214"/>
      <c r="F192" s="214"/>
      <c r="G192" s="214"/>
      <c r="H192" s="214"/>
      <c r="I192" s="214"/>
      <c r="J192" s="214"/>
      <c r="K192" s="214"/>
      <c r="L192" s="214"/>
      <c r="M192" s="214"/>
    </row>
    <row r="193" spans="3:13" x14ac:dyDescent="0.3">
      <c r="C193" s="214"/>
      <c r="F193" s="214"/>
      <c r="G193" s="214"/>
      <c r="H193" s="214"/>
      <c r="I193" s="214"/>
      <c r="J193" s="214"/>
      <c r="K193" s="214"/>
      <c r="L193" s="214"/>
      <c r="M193" s="214"/>
    </row>
    <row r="194" spans="3:13" x14ac:dyDescent="0.3">
      <c r="C194" s="214"/>
      <c r="F194" s="214"/>
      <c r="G194" s="214"/>
      <c r="H194" s="214"/>
      <c r="I194" s="214"/>
      <c r="J194" s="214"/>
      <c r="K194" s="214"/>
      <c r="L194" s="214"/>
      <c r="M194" s="214"/>
    </row>
    <row r="195" spans="3:13" x14ac:dyDescent="0.3">
      <c r="C195" s="214"/>
      <c r="F195" s="214"/>
      <c r="G195" s="214"/>
      <c r="H195" s="214"/>
      <c r="I195" s="214"/>
      <c r="J195" s="214"/>
      <c r="K195" s="214"/>
      <c r="L195" s="214"/>
      <c r="M195" s="214"/>
    </row>
    <row r="196" spans="3:13" x14ac:dyDescent="0.3">
      <c r="C196" s="214"/>
      <c r="F196" s="214"/>
      <c r="G196" s="214"/>
      <c r="H196" s="214"/>
      <c r="I196" s="214"/>
      <c r="J196" s="214"/>
      <c r="K196" s="214"/>
      <c r="L196" s="214"/>
      <c r="M196" s="214"/>
    </row>
    <row r="197" spans="3:13" x14ac:dyDescent="0.3">
      <c r="C197" s="214"/>
      <c r="F197" s="214"/>
      <c r="G197" s="214"/>
      <c r="H197" s="214"/>
      <c r="I197" s="214"/>
      <c r="J197" s="214"/>
      <c r="K197" s="214"/>
      <c r="L197" s="214"/>
      <c r="M197" s="214"/>
    </row>
    <row r="198" spans="3:13" x14ac:dyDescent="0.3">
      <c r="C198" s="214"/>
      <c r="F198" s="214"/>
      <c r="G198" s="214"/>
      <c r="H198" s="214"/>
      <c r="I198" s="214"/>
      <c r="J198" s="214"/>
      <c r="K198" s="214"/>
      <c r="L198" s="214"/>
      <c r="M198" s="214"/>
    </row>
    <row r="199" spans="3:13" x14ac:dyDescent="0.3">
      <c r="C199" s="214"/>
      <c r="F199" s="214"/>
      <c r="G199" s="214"/>
      <c r="H199" s="214"/>
      <c r="I199" s="214"/>
      <c r="J199" s="214"/>
      <c r="K199" s="214"/>
      <c r="L199" s="214"/>
      <c r="M199" s="214"/>
    </row>
    <row r="200" spans="3:13" x14ac:dyDescent="0.3">
      <c r="C200" s="214"/>
      <c r="F200" s="214"/>
      <c r="G200" s="214"/>
      <c r="H200" s="214"/>
      <c r="I200" s="214"/>
      <c r="J200" s="214"/>
      <c r="K200" s="214"/>
      <c r="L200" s="214"/>
      <c r="M200" s="214"/>
    </row>
    <row r="201" spans="3:13" x14ac:dyDescent="0.3">
      <c r="C201" s="214"/>
      <c r="F201" s="214"/>
      <c r="G201" s="214"/>
      <c r="H201" s="214"/>
      <c r="I201" s="214"/>
      <c r="J201" s="214"/>
      <c r="K201" s="214"/>
      <c r="L201" s="214"/>
      <c r="M201" s="214"/>
    </row>
    <row r="202" spans="3:13" x14ac:dyDescent="0.3">
      <c r="C202" s="214"/>
      <c r="F202" s="214"/>
      <c r="G202" s="214"/>
      <c r="H202" s="214"/>
      <c r="I202" s="214"/>
      <c r="J202" s="214"/>
      <c r="K202" s="214"/>
      <c r="L202" s="214"/>
      <c r="M202" s="214"/>
    </row>
    <row r="203" spans="3:13" x14ac:dyDescent="0.3">
      <c r="C203" s="214"/>
      <c r="F203" s="214"/>
      <c r="G203" s="214"/>
      <c r="H203" s="214"/>
      <c r="I203" s="214"/>
      <c r="J203" s="214"/>
      <c r="K203" s="214"/>
      <c r="L203" s="214"/>
      <c r="M203" s="214"/>
    </row>
    <row r="204" spans="3:13" x14ac:dyDescent="0.3">
      <c r="C204" s="214"/>
      <c r="F204" s="214"/>
      <c r="G204" s="214"/>
      <c r="H204" s="214"/>
      <c r="I204" s="214"/>
      <c r="J204" s="214"/>
      <c r="K204" s="214"/>
      <c r="L204" s="214"/>
      <c r="M204" s="214"/>
    </row>
    <row r="205" spans="3:13" x14ac:dyDescent="0.3">
      <c r="C205" s="214"/>
      <c r="F205" s="214"/>
      <c r="G205" s="214"/>
      <c r="H205" s="214"/>
      <c r="I205" s="214"/>
      <c r="J205" s="214"/>
      <c r="K205" s="214"/>
      <c r="L205" s="214"/>
      <c r="M205" s="214"/>
    </row>
    <row r="206" spans="3:13" x14ac:dyDescent="0.3">
      <c r="C206" s="214"/>
      <c r="F206" s="214"/>
      <c r="G206" s="214"/>
      <c r="H206" s="214"/>
      <c r="I206" s="214"/>
      <c r="J206" s="214"/>
      <c r="K206" s="214"/>
      <c r="L206" s="214"/>
      <c r="M206" s="214"/>
    </row>
    <row r="207" spans="3:13" x14ac:dyDescent="0.3">
      <c r="C207" s="214"/>
      <c r="F207" s="214"/>
      <c r="G207" s="214"/>
      <c r="H207" s="214"/>
      <c r="I207" s="214"/>
      <c r="J207" s="214"/>
      <c r="K207" s="214"/>
      <c r="L207" s="214"/>
      <c r="M207" s="214"/>
    </row>
    <row r="208" spans="3:13" x14ac:dyDescent="0.3">
      <c r="C208" s="214"/>
      <c r="F208" s="214"/>
      <c r="G208" s="214"/>
      <c r="H208" s="214"/>
      <c r="I208" s="214"/>
      <c r="J208" s="214"/>
      <c r="K208" s="214"/>
      <c r="L208" s="214"/>
      <c r="M208" s="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Hoved ark</vt:lpstr>
      <vt:lpstr>Model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Ludvik Gudbrandsen</dc:creator>
  <cp:lastModifiedBy>Ludvik Skarpenes Gudbrandsen</cp:lastModifiedBy>
  <dcterms:created xsi:type="dcterms:W3CDTF">2026-08-07T12:43:21Z</dcterms:created>
  <dcterms:modified xsi:type="dcterms:W3CDTF">2026-08-08T12:17:26Z</dcterms:modified>
</cp:coreProperties>
</file>